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899" firstSheet="0" activeTab="0" autoFilterDateGrouping="1"/>
  </bookViews>
  <sheets>
    <sheet xmlns:r="http://schemas.openxmlformats.org/officeDocument/2006/relationships" name="Contenido e instrucciones" sheetId="1" state="visible" r:id="rId1"/>
    <sheet xmlns:r="http://schemas.openxmlformats.org/officeDocument/2006/relationships" name="1. Datos generales proyecto" sheetId="2" state="visible" r:id="rId2"/>
    <sheet xmlns:r="http://schemas.openxmlformats.org/officeDocument/2006/relationships" name="2. Estimación absorción total" sheetId="3" state="visible" r:id="rId3"/>
    <sheet xmlns:r="http://schemas.openxmlformats.org/officeDocument/2006/relationships" name="3. Absorciones_Disponibles" sheetId="4" state="visible" r:id="rId4"/>
    <sheet xmlns:r="http://schemas.openxmlformats.org/officeDocument/2006/relationships" name="4. Factores de absorción" sheetId="5" state="visible" r:id="rId5"/>
    <sheet xmlns:r="http://schemas.openxmlformats.org/officeDocument/2006/relationships" name="Revisiones calculadora " sheetId="6" state="visible" r:id="rId6"/>
    <sheet xmlns:r="http://schemas.openxmlformats.org/officeDocument/2006/relationships" name="DATOSBD" sheetId="7" state="hidden" r:id="rId7"/>
    <sheet xmlns:r="http://schemas.openxmlformats.org/officeDocument/2006/relationships" name="Datos y cálculos" sheetId="8" state="hidden" r:id="rId8"/>
  </sheets>
  <definedNames>
    <definedName name="Especies" hidden="0" function="0" vbProcedure="0">'Datos y cálculos'!$B$85:$B$173</definedName>
    <definedName name="Lista_años_plantación" hidden="0" function="0" vbProcedure="0">'Datos y cálculos'!$E$22:$E$25</definedName>
    <definedName name="Provincias" hidden="0" function="0" vbProcedure="0">'Datos y cálculos'!$B$29:$B$80</definedName>
    <definedName name="Tabla_datos_absorciones_por_edades" hidden="0" function="0" vbProcedure="0">'Datos y cálculos'!$B$85:$I$173</definedName>
    <definedName name="TipoProyecto" hidden="0" function="0" vbProcedure="0">'Datos y cálculos'!$G$22:$G$23</definedName>
    <definedName name="Tipo_solicitud" hidden="0" function="0" vbProcedure="0">'Datos y cálculos'!$B$11:$B$13</definedName>
  </definedNames>
  <calcPr calcId="124519" fullCalcOnLoad="1" refMode="A1" iterate="0" iterateCount="100" iterateDelta="0.0001"/>
</workbook>
</file>

<file path=xl/styles.xml><?xml version="1.0" encoding="utf-8"?>
<styleSheet xmlns="http://schemas.openxmlformats.org/spreadsheetml/2006/main">
  <numFmts count="6">
    <numFmt numFmtId="164" formatCode="#,##0.0"/>
    <numFmt numFmtId="165" formatCode="#,##0.000"/>
    <numFmt numFmtId="166" formatCode="0.000"/>
    <numFmt numFmtId="167" formatCode="dd/mm/yyyy"/>
    <numFmt numFmtId="168" formatCode="0.0000"/>
    <numFmt numFmtId="169" formatCode="_-* #,##0.00\ _€_-;\-* #,##0.00\ _€_-;_-* \-??\ _€_-;_-@_-"/>
  </numFmts>
  <fonts count="93">
    <font>
      <name val="Calibri"/>
      <charset val="1"/>
      <family val="2"/>
      <color theme="1"/>
      <sz val="11"/>
    </font>
    <font>
      <name val="Arial"/>
      <family val="0"/>
      <sz val="10"/>
    </font>
    <font>
      <name val="Arial"/>
      <family val="0"/>
      <sz val="10"/>
    </font>
    <font>
      <name val="Arial"/>
      <family val="0"/>
      <sz val="10"/>
    </font>
    <font>
      <name val="Calibri"/>
      <charset val="1"/>
      <family val="2"/>
      <color rgb="FF000000"/>
      <sz val="11"/>
    </font>
    <font>
      <name val="Calibri"/>
      <charset val="1"/>
      <family val="2"/>
      <color rgb="FFFFFFFF"/>
      <sz val="11"/>
    </font>
    <font>
      <name val="Calibri"/>
      <charset val="1"/>
      <family val="2"/>
      <color rgb="FF800080"/>
      <sz val="11"/>
    </font>
    <font>
      <name val="Calibri"/>
      <charset val="1"/>
      <family val="2"/>
      <b val="1"/>
      <color rgb="FFFF9900"/>
      <sz val="11"/>
    </font>
    <font>
      <name val="Calibri"/>
      <charset val="1"/>
      <family val="2"/>
      <b val="1"/>
      <color rgb="FFFFFFFF"/>
      <sz val="11"/>
    </font>
    <font>
      <name val="Calibri"/>
      <charset val="1"/>
      <family val="2"/>
      <i val="1"/>
      <color rgb="FF808080"/>
      <sz val="11"/>
    </font>
    <font>
      <name val="Calibri"/>
      <charset val="1"/>
      <family val="2"/>
      <color rgb="FF008000"/>
      <sz val="11"/>
    </font>
    <font>
      <name val="Calibri"/>
      <charset val="1"/>
      <family val="2"/>
      <b val="1"/>
      <color rgb="FF003366"/>
      <sz val="15"/>
    </font>
    <font>
      <name val="Calibri"/>
      <charset val="1"/>
      <family val="2"/>
      <b val="1"/>
      <color rgb="FF003366"/>
      <sz val="13"/>
    </font>
    <font>
      <name val="Calibri"/>
      <charset val="1"/>
      <family val="2"/>
      <b val="1"/>
      <color rgb="FF003366"/>
      <sz val="11"/>
    </font>
    <font>
      <name val="Calibri"/>
      <charset val="1"/>
      <family val="2"/>
      <color rgb="FF333399"/>
      <sz val="11"/>
    </font>
    <font>
      <name val="Calibri"/>
      <charset val="1"/>
      <family val="2"/>
      <color rgb="FFFF9900"/>
      <sz val="11"/>
    </font>
    <font>
      <name val="Arial"/>
      <charset val="1"/>
      <family val="2"/>
      <sz val="10"/>
    </font>
    <font>
      <name val="Calibri"/>
      <charset val="1"/>
      <family val="2"/>
      <color rgb="FF993300"/>
      <sz val="11"/>
    </font>
    <font>
      <name val="Calibri"/>
      <charset val="1"/>
      <family val="2"/>
      <b val="1"/>
      <color rgb="FF333333"/>
      <sz val="11"/>
    </font>
    <font>
      <name val="Cambria"/>
      <charset val="1"/>
      <family val="2"/>
      <b val="1"/>
      <color rgb="FF003366"/>
      <sz val="18"/>
    </font>
    <font>
      <name val="Calibri"/>
      <charset val="1"/>
      <family val="2"/>
      <b val="1"/>
      <color rgb="FF000000"/>
      <sz val="11"/>
    </font>
    <font>
      <name val="Calibri"/>
      <charset val="1"/>
      <family val="2"/>
      <color rgb="FFFF0000"/>
      <sz val="11"/>
    </font>
    <font>
      <name val="Arial Narrow"/>
      <charset val="1"/>
      <family val="2"/>
      <color rgb="FF000000"/>
      <sz val="11"/>
    </font>
    <font>
      <name val="Arial Narrow"/>
      <charset val="1"/>
      <family val="2"/>
      <b val="1"/>
      <color rgb="FFFFFFFF"/>
      <sz val="14"/>
    </font>
    <font>
      <name val="Arial Narrow"/>
      <charset val="1"/>
      <family val="2"/>
      <b val="1"/>
      <color rgb="FFFFFFFF"/>
      <sz val="20"/>
    </font>
    <font>
      <name val="Arial Narrow"/>
      <charset val="1"/>
      <family val="2"/>
      <b val="1"/>
      <color rgb="FF000000"/>
      <sz val="18"/>
    </font>
    <font>
      <name val="Arial Narrow"/>
      <charset val="1"/>
      <family val="2"/>
      <b val="1"/>
      <color rgb="FFFFFFFF"/>
      <sz val="18"/>
    </font>
    <font>
      <name val="Arial Narrow"/>
      <charset val="1"/>
      <family val="2"/>
      <color rgb="FF000000"/>
      <sz val="14"/>
    </font>
    <font>
      <name val="Arial Narrow"/>
      <charset val="1"/>
      <family val="2"/>
      <color rgb="FF339966"/>
      <sz val="12"/>
    </font>
    <font>
      <name val="Arial Narrow"/>
      <charset val="1"/>
      <family val="2"/>
      <b val="1"/>
      <color rgb="FF339966"/>
      <sz val="12"/>
      <u val="single"/>
    </font>
    <font>
      <name val="Calibri"/>
      <charset val="1"/>
      <family val="2"/>
      <color rgb="FF0000FF"/>
      <sz val="11"/>
      <u val="single"/>
    </font>
    <font>
      <name val="Arial Narrow"/>
      <charset val="1"/>
      <family val="2"/>
      <b val="1"/>
      <color rgb="FF0066CC"/>
      <sz val="14"/>
    </font>
    <font>
      <name val="Arial Narrow"/>
      <charset val="1"/>
      <family val="2"/>
      <b val="1"/>
      <color rgb="FF0066CC"/>
      <sz val="12"/>
    </font>
    <font>
      <name val="Arial Narrow"/>
      <charset val="1"/>
      <family val="2"/>
      <color rgb="FF000000"/>
      <sz val="12"/>
    </font>
    <font>
      <name val="Arial Narrow"/>
      <charset val="1"/>
      <family val="2"/>
      <b val="1"/>
      <color rgb="FF000000"/>
      <sz val="14"/>
    </font>
    <font>
      <name val="Arial Narrow"/>
      <charset val="1"/>
      <family val="2"/>
      <b val="1"/>
      <color rgb="FF000000"/>
      <sz val="12"/>
    </font>
    <font>
      <name val="Arial Narrow"/>
      <charset val="1"/>
      <family val="2"/>
      <color rgb="FF0066CC"/>
      <sz val="11"/>
    </font>
    <font>
      <name val="Arial Narrow"/>
      <charset val="1"/>
      <family val="2"/>
      <sz val="11"/>
    </font>
    <font>
      <name val="Arial Narrow"/>
      <charset val="1"/>
      <family val="2"/>
      <i val="1"/>
      <color theme="0" tint="-0.5"/>
      <sz val="11"/>
    </font>
    <font>
      <name val="Arial Narrow"/>
      <charset val="1"/>
      <family val="2"/>
      <sz val="12"/>
    </font>
    <font>
      <name val="Arial Narrow"/>
      <charset val="1"/>
      <family val="2"/>
      <color rgb="FFFF0000"/>
      <sz val="11"/>
    </font>
    <font>
      <name val="Arial Narrow"/>
      <charset val="1"/>
      <family val="2"/>
      <i val="1"/>
      <sz val="11"/>
    </font>
    <font>
      <name val="Arial Narrow"/>
      <charset val="1"/>
      <family val="2"/>
      <b val="1"/>
      <color theme="0"/>
      <sz val="11"/>
    </font>
    <font>
      <name val="Arial Narrow"/>
      <charset val="1"/>
      <family val="2"/>
      <b val="1"/>
      <color rgb="FFFFFFFF"/>
      <sz val="11"/>
    </font>
    <font>
      <name val="Arial Narrow"/>
      <charset val="1"/>
      <family val="2"/>
      <b val="1"/>
      <color rgb="FF339966"/>
      <sz val="9"/>
    </font>
    <font>
      <name val="Arial Narrow"/>
      <charset val="1"/>
      <family val="2"/>
      <color rgb="FF339966"/>
      <sz val="9"/>
    </font>
    <font>
      <name val="Arial Narrow"/>
      <charset val="1"/>
      <family val="2"/>
      <color rgb="FF000000"/>
      <sz val="9"/>
    </font>
    <font>
      <name val="Arial Narrow"/>
      <charset val="1"/>
      <family val="2"/>
      <color rgb="FF000000"/>
      <sz val="10"/>
    </font>
    <font>
      <name val="Arial Narrow"/>
      <charset val="1"/>
      <family val="2"/>
      <b val="1"/>
      <color rgb="FF339966"/>
      <sz val="10"/>
    </font>
    <font>
      <name val="Arial Narrow"/>
      <charset val="1"/>
      <family val="2"/>
      <b val="1"/>
      <color rgb="FF008000"/>
      <sz val="12"/>
    </font>
    <font>
      <name val="Arial Narrow"/>
      <charset val="1"/>
      <family val="2"/>
      <b val="1"/>
      <color rgb="FFFF0000"/>
      <sz val="36"/>
    </font>
    <font>
      <name val="Arial Narrow"/>
      <charset val="1"/>
      <family val="2"/>
      <b val="1"/>
      <color rgb="FFFFFFFF"/>
      <sz val="12"/>
    </font>
    <font>
      <name val="Arial Narrow"/>
      <charset val="1"/>
      <family val="2"/>
      <b val="1"/>
      <color rgb="FFFFFFFF"/>
      <sz val="10"/>
    </font>
    <font>
      <name val="Arial Narrow"/>
      <charset val="1"/>
      <family val="2"/>
      <b val="1"/>
      <color rgb="FFFFFFFF"/>
      <sz val="8"/>
    </font>
    <font>
      <name val="Arial Narrow"/>
      <charset val="1"/>
      <family val="2"/>
      <i val="1"/>
      <color rgb="FF000000"/>
      <sz val="10"/>
    </font>
    <font>
      <name val="Arial Narrow"/>
      <charset val="1"/>
      <family val="2"/>
      <sz val="10"/>
    </font>
    <font>
      <name val="Arial Narrow"/>
      <charset val="1"/>
      <family val="2"/>
      <b val="1"/>
      <color rgb="FF000000"/>
      <sz val="9"/>
    </font>
    <font>
      <name val="Arial Narrow"/>
      <charset val="1"/>
      <family val="2"/>
      <b val="1"/>
      <color theme="0"/>
      <sz val="10"/>
    </font>
    <font>
      <name val="Arial Narrow"/>
      <charset val="1"/>
      <family val="2"/>
      <color rgb="FFFF0000"/>
      <sz val="10"/>
    </font>
    <font>
      <name val="Arial Narrow"/>
      <charset val="1"/>
      <family val="2"/>
      <b val="1"/>
      <color rgb="FF339966"/>
      <sz val="11"/>
    </font>
    <font>
      <name val="Arial Narrow"/>
      <charset val="1"/>
      <family val="2"/>
      <color rgb="FF339966"/>
      <sz val="11"/>
    </font>
    <font>
      <name val="Arial Narrow"/>
      <charset val="1"/>
      <family val="2"/>
      <b val="1"/>
      <color theme="0"/>
      <sz val="13"/>
    </font>
    <font>
      <name val="Arial Narrow"/>
      <charset val="1"/>
      <family val="2"/>
      <b val="1"/>
      <color theme="0"/>
      <sz val="16"/>
    </font>
    <font>
      <name val="Arial Narrow"/>
      <charset val="1"/>
      <family val="2"/>
      <b val="1"/>
      <sz val="9"/>
    </font>
    <font>
      <name val="Arial Narrow"/>
      <charset val="1"/>
      <family val="2"/>
      <i val="1"/>
      <sz val="10"/>
    </font>
    <font>
      <name val="Arial Narrow"/>
      <charset val="1"/>
      <family val="2"/>
      <color rgb="FFFF6600"/>
      <sz val="11"/>
    </font>
    <font>
      <name val="Arial Narrow"/>
      <charset val="1"/>
      <family val="2"/>
      <color rgb="FFCCFFCC"/>
      <sz val="11"/>
    </font>
    <font>
      <name val="Arial Narrow"/>
      <charset val="1"/>
      <family val="2"/>
      <color rgb="FFCCFFCC"/>
      <sz val="10"/>
    </font>
    <font>
      <name val="Arial Narrow"/>
      <charset val="1"/>
      <family val="2"/>
      <color rgb="FF99FFCC"/>
      <sz val="11"/>
    </font>
    <font>
      <name val="Arial Narrow"/>
      <charset val="1"/>
      <family val="2"/>
      <color rgb="FF008000"/>
      <sz val="11"/>
    </font>
    <font>
      <name val="Calibri"/>
      <family val="2"/>
      <b val="1"/>
      <color rgb="FF000000"/>
      <sz val="16"/>
    </font>
    <font>
      <name val="Calibri"/>
      <family val="2"/>
      <b val="1"/>
      <color rgb="FF000000"/>
      <sz val="16"/>
      <vertAlign val="subscript"/>
    </font>
    <font>
      <name val="Calibri"/>
      <family val="2"/>
      <i val="1"/>
      <color rgb="FF000000"/>
      <sz val="9"/>
    </font>
    <font>
      <name val="Arial Narrow"/>
      <family val="2"/>
      <color rgb="FF000000"/>
      <sz val="10"/>
    </font>
    <font>
      <name val="Arial Narrow"/>
      <charset val="1"/>
      <family val="2"/>
      <b val="1"/>
      <color rgb="FF0066CC"/>
      <sz val="11"/>
    </font>
    <font>
      <name val="Calibri"/>
      <charset val="1"/>
      <family val="2"/>
      <color theme="1"/>
      <sz val="10"/>
    </font>
    <font>
      <name val="Calibri"/>
      <charset val="1"/>
      <family val="2"/>
      <sz val="10"/>
    </font>
    <font>
      <name val="Calibri"/>
      <charset val="1"/>
      <family val="2"/>
      <color rgb="FFFF0000"/>
      <sz val="10"/>
    </font>
    <font>
      <name val="Calibri"/>
      <charset val="1"/>
      <family val="2"/>
      <color rgb="FF000000"/>
      <sz val="10"/>
    </font>
    <font>
      <name val="Calibri"/>
      <charset val="1"/>
      <family val="2"/>
      <color rgb="FF0000FF"/>
      <sz val="10"/>
      <u val="single"/>
    </font>
    <font>
      <name val="Calibri"/>
      <charset val="1"/>
      <family val="2"/>
      <b val="1"/>
      <color theme="1"/>
      <sz val="10"/>
      <u val="single"/>
    </font>
    <font>
      <name val="Calibri"/>
      <charset val="1"/>
      <family val="2"/>
      <color rgb="FF1F497D"/>
      <sz val="10"/>
    </font>
    <font>
      <name val="Calibri"/>
      <charset val="1"/>
      <family val="2"/>
      <b val="1"/>
      <sz val="10"/>
    </font>
    <font>
      <name val="Calibri"/>
      <charset val="1"/>
      <family val="2"/>
      <color rgb="FFFFFFFF"/>
      <sz val="10"/>
    </font>
    <font>
      <name val="Calibri"/>
      <charset val="1"/>
      <family val="2"/>
      <i val="1"/>
      <sz val="10"/>
    </font>
    <font>
      <name val="Calibri"/>
      <charset val="1"/>
      <family val="2"/>
      <color theme="1"/>
      <sz val="10"/>
      <u val="single"/>
    </font>
    <font>
      <name val="Calibri"/>
      <charset val="1"/>
      <family val="2"/>
      <i val="1"/>
      <color theme="1"/>
      <sz val="10"/>
    </font>
    <font>
      <name val="Calibri"/>
      <charset val="1"/>
      <family val="2"/>
      <i val="1"/>
      <color rgb="FF000000"/>
      <sz val="10"/>
    </font>
    <font>
      <name val="Calibri"/>
      <charset val="1"/>
      <family val="2"/>
      <sz val="8"/>
    </font>
    <font>
      <name val="Calibri"/>
      <charset val="1"/>
      <family val="2"/>
      <b val="1"/>
      <color rgb="FF000000"/>
      <sz val="10"/>
    </font>
    <font>
      <name val="Calibri"/>
      <charset val="1"/>
      <family val="2"/>
      <b val="1"/>
      <color rgb="FFFF0000"/>
      <sz val="10"/>
    </font>
    <font>
      <name val="Calibri"/>
      <charset val="1"/>
      <family val="2"/>
      <b val="1"/>
      <color theme="1"/>
      <sz val="10"/>
    </font>
    <font>
      <name val="Calibri"/>
      <charset val="1"/>
      <family val="2"/>
      <color rgb="FF000000"/>
      <sz val="10"/>
      <u val="single"/>
    </font>
  </fonts>
  <fills count="31">
    <fill>
      <patternFill/>
    </fill>
    <fill>
      <patternFill patternType="gray125"/>
    </fill>
    <fill>
      <patternFill patternType="solid">
        <fgColor rgb="FFCCCCFF"/>
        <bgColor rgb="FFD9D9D9"/>
      </patternFill>
    </fill>
    <fill>
      <patternFill patternType="solid">
        <fgColor rgb="FFFF99CC"/>
        <bgColor rgb="FFFF8080"/>
      </patternFill>
    </fill>
    <fill>
      <patternFill patternType="solid">
        <fgColor rgb="FFCCFFCC"/>
        <bgColor rgb="FFCCFFFF"/>
      </patternFill>
    </fill>
    <fill>
      <patternFill patternType="solid">
        <fgColor rgb="FFCC99FF"/>
        <bgColor rgb="FFFF99CC"/>
      </patternFill>
    </fill>
    <fill>
      <patternFill patternType="solid">
        <fgColor rgb="FFCCFFFF"/>
        <bgColor rgb="FFCCFFCC"/>
      </patternFill>
    </fill>
    <fill>
      <patternFill patternType="solid">
        <fgColor rgb="FFFFCC99"/>
        <bgColor rgb="FFD9D9D9"/>
      </patternFill>
    </fill>
    <fill>
      <patternFill patternType="solid">
        <fgColor rgb="FF99CCFF"/>
        <bgColor rgb="FF95B3D7"/>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333399"/>
        <bgColor rgb="FF1F497D"/>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C0C0C0"/>
        <bgColor rgb="FFBFBFBF"/>
      </patternFill>
    </fill>
    <fill>
      <patternFill patternType="solid">
        <fgColor rgb="FF969696"/>
        <bgColor rgb="FF878787"/>
      </patternFill>
    </fill>
    <fill>
      <patternFill patternType="solid">
        <fgColor rgb="FFFFFF99"/>
        <bgColor rgb="FFFFFFCC"/>
      </patternFill>
    </fill>
    <fill>
      <patternFill patternType="solid">
        <fgColor rgb="FFFFFFCC"/>
        <bgColor rgb="FFFFFFFF"/>
      </patternFill>
    </fill>
    <fill>
      <patternFill patternType="solid">
        <fgColor theme="0" tint="-0.05"/>
        <bgColor rgb="FFE2F0D9"/>
      </patternFill>
    </fill>
    <fill>
      <patternFill patternType="solid">
        <fgColor rgb="FFFFFFFF"/>
        <bgColor rgb="FFF2F2F2"/>
      </patternFill>
    </fill>
    <fill>
      <patternFill patternType="solid">
        <fgColor theme="0" tint="-0.15"/>
        <bgColor rgb="FFCCCCFF"/>
      </patternFill>
    </fill>
    <fill>
      <patternFill patternType="solid">
        <fgColor rgb="FFFFFF00"/>
        <bgColor rgb="FFFFCC00"/>
      </patternFill>
    </fill>
    <fill>
      <patternFill patternType="solid">
        <fgColor rgb="FF993300"/>
        <bgColor rgb="FF993366"/>
      </patternFill>
    </fill>
    <fill>
      <patternFill patternType="solid">
        <fgColor rgb="FF99CC00"/>
        <bgColor rgb="FFFFCC00"/>
      </patternFill>
    </fill>
    <fill>
      <patternFill patternType="solid">
        <fgColor rgb="FFE2F0D9"/>
        <bgColor rgb="FFF2F2F2"/>
      </patternFill>
    </fill>
  </fills>
  <borders count="76">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333399"/>
      </top>
      <bottom style="double">
        <color rgb="FF333399"/>
      </bottom>
      <diagonal/>
    </border>
    <border>
      <left style="thin">
        <color theme="0" tint="-0.5"/>
      </left>
      <right/>
      <top style="thin">
        <color theme="0" tint="-0.5"/>
      </top>
      <bottom style="thin">
        <color theme="0" tint="-0.5"/>
      </bottom>
      <diagonal/>
    </border>
    <border>
      <left/>
      <right style="thin">
        <color rgb="FF808080"/>
      </right>
      <top style="thin">
        <color rgb="FF808080"/>
      </top>
      <bottom style="thin">
        <color rgb="FF808080"/>
      </bottom>
      <diagonal/>
    </border>
    <border>
      <left style="medium">
        <color rgb="FF339966"/>
      </left>
      <right/>
      <top style="medium">
        <color rgb="FF339966"/>
      </top>
      <bottom/>
      <diagonal/>
    </border>
    <border>
      <left/>
      <right/>
      <top style="medium">
        <color rgb="FF339966"/>
      </top>
      <bottom/>
      <diagonal/>
    </border>
    <border>
      <left/>
      <right style="medium">
        <color rgb="FF339966"/>
      </right>
      <top style="medium">
        <color rgb="FF339966"/>
      </top>
      <bottom/>
      <diagonal/>
    </border>
    <border>
      <left style="medium">
        <color rgb="FF339966"/>
      </left>
      <right/>
      <top/>
      <bottom/>
      <diagonal/>
    </border>
    <border>
      <left style="thin">
        <color theme="0" tint="-0.5"/>
      </left>
      <right/>
      <top/>
      <bottom/>
      <diagonal/>
    </border>
    <border>
      <left/>
      <right style="medium">
        <color rgb="FF339966"/>
      </right>
      <top/>
      <bottom/>
      <diagonal/>
    </border>
    <border>
      <left style="medium">
        <color rgb="FF339966"/>
      </left>
      <right/>
      <top/>
      <bottom style="medium">
        <color rgb="FF339966"/>
      </bottom>
      <diagonal/>
    </border>
    <border>
      <left/>
      <right/>
      <top/>
      <bottom style="medium">
        <color rgb="FF339966"/>
      </bottom>
      <diagonal/>
    </border>
    <border>
      <left/>
      <right style="medium">
        <color rgb="FF339966"/>
      </right>
      <top/>
      <bottom style="medium">
        <color rgb="FF339966"/>
      </bottom>
      <diagonal/>
    </border>
    <border>
      <left style="thin">
        <color rgb="FF339966"/>
      </left>
      <right style="thin">
        <color rgb="FFFFFFFF"/>
      </right>
      <top style="thin">
        <color rgb="FF339966"/>
      </top>
      <bottom style="thin">
        <color rgb="FFFFFFFF"/>
      </bottom>
      <diagonal/>
    </border>
    <border>
      <left style="thin">
        <color rgb="FFFFFFFF"/>
      </left>
      <right style="thin">
        <color rgb="FFFFFFFF"/>
      </right>
      <top style="thin">
        <color rgb="FF339966"/>
      </top>
      <bottom/>
      <diagonal/>
    </border>
    <border>
      <left style="thin">
        <color rgb="FFFFFFFF"/>
      </left>
      <right style="thin">
        <color rgb="FFFFFFFF"/>
      </right>
      <top style="thin">
        <color rgb="FF339966"/>
      </top>
      <bottom style="thin">
        <color rgb="FFFFFFFF"/>
      </bottom>
      <diagonal/>
    </border>
    <border>
      <left style="thin">
        <color rgb="FFFFFFFF"/>
      </left>
      <right style="thin">
        <color rgb="FF339966"/>
      </right>
      <top style="thin">
        <color rgb="FF339966"/>
      </top>
      <bottom style="thin">
        <color rgb="FFFFFFFF"/>
      </bottom>
      <diagonal/>
    </border>
    <border>
      <left style="thin">
        <color rgb="FFFFFFFF"/>
      </left>
      <right style="thin">
        <color rgb="FFFFFFFF"/>
      </right>
      <top style="thin">
        <color rgb="FFFFFFFF"/>
      </top>
      <bottom/>
      <diagonal/>
    </border>
    <border>
      <left style="thin">
        <color rgb="FFFFFFFF"/>
      </left>
      <right style="thin">
        <color rgb="FF339966"/>
      </right>
      <top style="thin">
        <color rgb="FFFFFFFF"/>
      </top>
      <bottom/>
      <diagonal/>
    </border>
    <border>
      <left style="thin">
        <color rgb="FF808080"/>
      </left>
      <right style="thin">
        <color rgb="FF808080"/>
      </right>
      <top/>
      <bottom style="thin">
        <color rgb="FF808080"/>
      </bottom>
      <diagonal/>
    </border>
    <border>
      <left style="thin">
        <color theme="0" tint="-0.5"/>
      </left>
      <right style="thin"/>
      <top style="thin">
        <color theme="0" tint="-0.5"/>
      </top>
      <bottom style="thin">
        <color theme="0" tint="-0.5"/>
      </bottom>
      <diagonal/>
    </border>
    <border>
      <left style="thin">
        <color theme="0" tint="-0.5"/>
      </left>
      <right/>
      <top style="thin">
        <color theme="0" tint="-0.5"/>
      </top>
      <bottom/>
      <diagonal/>
    </border>
    <border>
      <left style="thin">
        <color rgb="FFFFFFFF"/>
      </left>
      <right style="thin">
        <color rgb="FFFFFFFF"/>
      </right>
      <top style="thin">
        <color theme="0" tint="-0.5"/>
      </top>
      <bottom/>
      <diagonal/>
    </border>
    <border>
      <left style="thin">
        <color rgb="FFFFFFFF"/>
      </left>
      <right style="thin">
        <color theme="0" tint="-0.5"/>
      </right>
      <top style="thin">
        <color theme="0" tint="-0.5"/>
      </top>
      <bottom style="thin">
        <color rgb="FFFFFFFF"/>
      </bottom>
      <diagonal/>
    </border>
    <border>
      <left style="thin">
        <color rgb="FF808080"/>
      </left>
      <right style="thin"/>
      <top style="thin">
        <color rgb="FF808080"/>
      </top>
      <bottom style="thin"/>
      <diagonal/>
    </border>
    <border>
      <left style="thin"/>
      <right style="thin"/>
      <top/>
      <bottom style="thin"/>
      <diagonal/>
    </border>
    <border>
      <left style="thin"/>
      <right style="thin"/>
      <top style="thin"/>
      <bottom style="thin"/>
      <diagonal/>
    </border>
    <border>
      <left style="thin">
        <color rgb="FFFFFFFF"/>
      </left>
      <right style="thin">
        <color rgb="FFFFFFFF"/>
      </right>
      <top style="thin">
        <color rgb="FFFFFFFF"/>
      </top>
      <bottom style="thin">
        <color rgb="FFFFFFFF"/>
      </bottom>
      <diagonal/>
    </border>
    <border>
      <left style="thin">
        <color rgb="FF808080"/>
      </left>
      <right style="thin">
        <color rgb="FF808080"/>
      </right>
      <top style="thin">
        <color rgb="FFFFFFFF"/>
      </top>
      <bottom style="thin">
        <color rgb="FF808080"/>
      </bottom>
      <diagonal/>
    </border>
    <border>
      <left style="thin">
        <color theme="0" tint="-0.25"/>
      </left>
      <right style="thin">
        <color theme="0" tint="-0.25"/>
      </right>
      <top style="thin">
        <color theme="0" tint="-0.25"/>
      </top>
      <bottom style="thin">
        <color theme="0" tint="-0.25"/>
      </bottom>
      <diagonal/>
    </border>
    <border>
      <left/>
      <right style="thin"/>
      <top/>
      <bottom style="thin"/>
      <diagonal/>
    </border>
    <border>
      <left style="thin"/>
      <right/>
      <top style="thin"/>
      <bottom style="thin"/>
      <diagonal/>
    </border>
    <border>
      <left/>
      <right/>
      <top style="thin"/>
      <bottom style="thin"/>
      <diagonal/>
    </border>
    <border>
      <left/>
      <right style="thin"/>
      <top style="thin"/>
      <bottom style="thin"/>
      <diagonal/>
    </border>
    <border>
      <left/>
      <right/>
      <top/>
      <bottom style="thin"/>
      <diagonal/>
    </border>
    <border>
      <left/>
      <right/>
      <top style="thin">
        <color rgb="FF808080"/>
      </top>
      <bottom/>
      <diagonal/>
    </border>
    <border>
      <left/>
      <right style="thin">
        <color rgb="FF808080"/>
      </right>
      <top style="thin">
        <color rgb="FF808080"/>
      </top>
      <bottom/>
      <diagonal/>
    </border>
    <border>
      <left/>
      <right/>
      <top style="thin">
        <color rgb="FF808080"/>
      </top>
      <bottom style="thin">
        <color rgb="FF808080"/>
      </bottom>
      <diagonal/>
    </border>
    <border>
      <left/>
      <right/>
      <top style="thin">
        <color theme="0" tint="-0.5"/>
      </top>
      <bottom/>
      <diagonal/>
    </border>
    <border>
      <left/>
      <right/>
      <top style="thin">
        <color theme="0" tint="-0.5"/>
      </top>
      <bottom style="thin">
        <color theme="0" tint="-0.5"/>
      </bottom>
      <diagonal/>
    </border>
    <border>
      <left style="thin">
        <color rgb="FF339966"/>
      </left>
      <right/>
      <top/>
      <bottom/>
      <diagonal/>
    </border>
    <border>
      <left style="thin">
        <color rgb="FF339966"/>
      </left>
      <right style="thin">
        <color rgb="FFFFFFFF"/>
      </right>
      <top/>
      <bottom/>
      <diagonal/>
    </border>
    <border>
      <left style="thin">
        <color rgb="FF339966"/>
      </left>
      <right style="thin">
        <color rgb="FFFFFFFF"/>
      </right>
      <top/>
      <bottom style="thin">
        <color rgb="FFFFFFFF"/>
      </bottom>
      <diagonal/>
    </border>
    <border>
      <left style="thin">
        <color rgb="FFFFFFFF"/>
      </left>
      <right/>
      <top/>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right/>
      <top style="thin">
        <color rgb="FF339966"/>
      </top>
      <bottom/>
      <diagonal/>
    </border>
    <border>
      <left/>
      <right style="thin">
        <color rgb="FF339966"/>
      </right>
      <top style="thin">
        <color rgb="FF339966"/>
      </top>
      <bottom/>
      <diagonal/>
    </border>
    <border>
      <left/>
      <right style="thin">
        <color rgb="FF339966"/>
      </right>
      <top style="thin">
        <color rgb="FF339966"/>
      </top>
      <bottom style="thin">
        <color rgb="FFFFFFFF"/>
      </bottom>
      <diagonal/>
    </border>
    <border>
      <left/>
      <right/>
      <top style="thin">
        <color rgb="FF339966"/>
      </top>
      <bottom style="thin">
        <color rgb="FFFFFFFF"/>
      </bottom>
      <diagonal/>
    </border>
    <border>
      <left/>
      <right style="thin"/>
      <top style="thin">
        <color theme="0" tint="-0.5"/>
      </top>
      <bottom/>
      <diagonal/>
    </border>
    <border>
      <left/>
      <right style="thin"/>
      <top style="thin">
        <color theme="0" tint="-0.5"/>
      </top>
      <bottom style="thin">
        <color theme="0" tint="-0.5"/>
      </bottom>
      <diagonal/>
    </border>
    <border>
      <left/>
      <right style="thin">
        <color rgb="FFFFFFFF"/>
      </right>
      <top style="thin">
        <color theme="0" tint="-0.5"/>
      </top>
      <bottom/>
      <diagonal/>
    </border>
    <border>
      <left style="thin">
        <color rgb="FFFFFFFF"/>
      </left>
      <right style="thin">
        <color theme="0" tint="-0.5"/>
      </right>
      <top/>
      <bottom/>
      <diagonal/>
    </border>
    <border>
      <left style="thin">
        <color rgb="FFFFFFFF"/>
      </left>
      <right style="thin">
        <color theme="0" tint="-0.5"/>
      </right>
      <top/>
      <bottom style="thin">
        <color rgb="FFFFFFFF"/>
      </bottom>
      <diagonal/>
    </border>
    <border>
      <left/>
      <right/>
      <top style="thin">
        <color rgb="FFFFFFFF"/>
      </top>
      <bottom/>
      <diagonal/>
    </border>
    <border>
      <left/>
      <right style="thin">
        <color rgb="FFFFFFFF"/>
      </right>
      <top style="thin">
        <color rgb="FFFFFFFF"/>
      </top>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style="thin">
        <color rgb="FF808080"/>
      </right>
      <top style="thin">
        <color rgb="FFFFFFFF"/>
      </top>
      <bottom/>
      <diagonal/>
    </border>
    <border>
      <left/>
      <right/>
      <top style="thin">
        <color rgb="FFFFFFFF"/>
      </top>
      <bottom style="thin">
        <color rgb="FF808080"/>
      </bottom>
      <diagonal/>
    </border>
    <border>
      <left/>
      <right style="thin">
        <color rgb="FF808080"/>
      </right>
      <top style="thin">
        <color rgb="FFFFFFFF"/>
      </top>
      <bottom style="thin">
        <color rgb="FF808080"/>
      </bottom>
      <diagonal/>
    </border>
    <border>
      <left style="thin">
        <color rgb="FF808080"/>
      </left>
      <right/>
      <top/>
      <bottom/>
      <diagonal/>
    </border>
    <border>
      <left style="thin">
        <color rgb="FF808080"/>
      </left>
      <right style="thin">
        <color rgb="FF808080"/>
      </right>
      <top/>
      <bottom/>
      <diagonal/>
    </border>
    <border>
      <left/>
      <right style="thin">
        <color rgb="FF808080"/>
      </right>
      <top/>
      <bottom/>
      <diagonal/>
    </border>
    <border>
      <left style="thin">
        <color rgb="FF808080"/>
      </left>
      <right/>
      <top/>
      <bottom style="thin">
        <color rgb="FF808080"/>
      </bottom>
      <diagonal/>
    </border>
    <border>
      <left/>
      <right/>
      <top/>
      <bottom style="thin">
        <color rgb="FF808080"/>
      </bottom>
      <diagonal/>
    </border>
    <border>
      <left/>
      <right style="thin">
        <color rgb="FF808080"/>
      </right>
      <top/>
      <bottom style="thin">
        <color rgb="FF808080"/>
      </bottom>
      <diagonal/>
    </border>
  </borders>
  <cellStyleXfs count="55">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xf numFmtId="0" fontId="30" fillId="0" borderId="0" applyAlignment="1" applyProtection="1">
      <alignment horizontal="general" vertical="top"/>
      <protection locked="0" hidden="0"/>
    </xf>
    <xf numFmtId="0" fontId="4" fillId="2" borderId="0" applyAlignment="1">
      <alignment horizontal="general" vertical="bottom"/>
    </xf>
    <xf numFmtId="0" fontId="4" fillId="3" borderId="0" applyAlignment="1">
      <alignment horizontal="general" vertical="bottom"/>
    </xf>
    <xf numFmtId="0" fontId="4" fillId="4" borderId="0" applyAlignment="1">
      <alignment horizontal="general" vertical="bottom"/>
    </xf>
    <xf numFmtId="0" fontId="4" fillId="5" borderId="0" applyAlignment="1">
      <alignment horizontal="general" vertical="bottom"/>
    </xf>
    <xf numFmtId="0" fontId="4" fillId="6" borderId="0" applyAlignment="1">
      <alignment horizontal="general" vertical="bottom"/>
    </xf>
    <xf numFmtId="0" fontId="4" fillId="7" borderId="0" applyAlignment="1">
      <alignment horizontal="general" vertical="bottom"/>
    </xf>
    <xf numFmtId="0" fontId="4" fillId="8" borderId="0" applyAlignment="1">
      <alignment horizontal="general" vertical="bottom"/>
    </xf>
    <xf numFmtId="0" fontId="4" fillId="9" borderId="0" applyAlignment="1">
      <alignment horizontal="general" vertical="bottom"/>
    </xf>
    <xf numFmtId="0" fontId="4" fillId="10" borderId="0" applyAlignment="1">
      <alignment horizontal="general" vertical="bottom"/>
    </xf>
    <xf numFmtId="0" fontId="4" fillId="5" borderId="0" applyAlignment="1">
      <alignment horizontal="general" vertical="bottom"/>
    </xf>
    <xf numFmtId="0" fontId="4" fillId="8" borderId="0" applyAlignment="1">
      <alignment horizontal="general" vertical="bottom"/>
    </xf>
    <xf numFmtId="0" fontId="4" fillId="11" borderId="0" applyAlignment="1">
      <alignment horizontal="general" vertical="bottom"/>
    </xf>
    <xf numFmtId="0" fontId="5" fillId="12" borderId="0" applyAlignment="1">
      <alignment horizontal="general" vertical="bottom"/>
    </xf>
    <xf numFmtId="0" fontId="5" fillId="9" borderId="0" applyAlignment="1">
      <alignment horizontal="general" vertical="bottom"/>
    </xf>
    <xf numFmtId="0" fontId="5" fillId="10" borderId="0" applyAlignment="1">
      <alignment horizontal="general" vertical="bottom"/>
    </xf>
    <xf numFmtId="0" fontId="5" fillId="13" borderId="0" applyAlignment="1">
      <alignment horizontal="general" vertical="bottom"/>
    </xf>
    <xf numFmtId="0" fontId="5" fillId="14" borderId="0" applyAlignment="1">
      <alignment horizontal="general" vertical="bottom"/>
    </xf>
    <xf numFmtId="0" fontId="5" fillId="15" borderId="0" applyAlignment="1">
      <alignment horizontal="general" vertical="bottom"/>
    </xf>
    <xf numFmtId="0" fontId="5" fillId="16" borderId="0" applyAlignment="1">
      <alignment horizontal="general" vertical="bottom"/>
    </xf>
    <xf numFmtId="0" fontId="5" fillId="17" borderId="0" applyAlignment="1">
      <alignment horizontal="general" vertical="bottom"/>
    </xf>
    <xf numFmtId="0" fontId="5" fillId="18" borderId="0" applyAlignment="1">
      <alignment horizontal="general" vertical="bottom"/>
    </xf>
    <xf numFmtId="0" fontId="5" fillId="13" borderId="0" applyAlignment="1">
      <alignment horizontal="general" vertical="bottom"/>
    </xf>
    <xf numFmtId="0" fontId="5" fillId="14" borderId="0" applyAlignment="1">
      <alignment horizontal="general" vertical="bottom"/>
    </xf>
    <xf numFmtId="0" fontId="5" fillId="19" borderId="0" applyAlignment="1">
      <alignment horizontal="general" vertical="bottom"/>
    </xf>
    <xf numFmtId="0" fontId="6" fillId="3" borderId="0" applyAlignment="1">
      <alignment horizontal="general" vertical="bottom"/>
    </xf>
    <xf numFmtId="0" fontId="7" fillId="20" borderId="1" applyAlignment="1">
      <alignment horizontal="general" vertical="bottom"/>
    </xf>
    <xf numFmtId="0" fontId="8" fillId="21" borderId="2" applyAlignment="1">
      <alignment horizontal="general" vertical="bottom"/>
    </xf>
    <xf numFmtId="0" fontId="9" fillId="0" borderId="0" applyAlignment="1">
      <alignment horizontal="general" vertical="bottom"/>
    </xf>
    <xf numFmtId="0" fontId="10" fillId="4" borderId="0" applyAlignment="1">
      <alignment horizontal="general" vertical="bottom"/>
    </xf>
    <xf numFmtId="0" fontId="11" fillId="0" borderId="3" applyAlignment="1">
      <alignment horizontal="general" vertical="bottom"/>
    </xf>
    <xf numFmtId="0" fontId="12" fillId="0" borderId="4" applyAlignment="1">
      <alignment horizontal="general" vertical="bottom"/>
    </xf>
    <xf numFmtId="0" fontId="13" fillId="0" borderId="5" applyAlignment="1">
      <alignment horizontal="general" vertical="bottom"/>
    </xf>
    <xf numFmtId="0" fontId="13" fillId="0" borderId="0" applyAlignment="1">
      <alignment horizontal="general" vertical="bottom"/>
    </xf>
    <xf numFmtId="0" fontId="14" fillId="7" borderId="1" applyAlignment="1">
      <alignment horizontal="general" vertical="bottom"/>
    </xf>
    <xf numFmtId="0" fontId="15" fillId="0" borderId="6" applyAlignment="1">
      <alignment horizontal="general" vertical="bottom"/>
    </xf>
    <xf numFmtId="169" fontId="16" fillId="0" borderId="0" applyAlignment="1">
      <alignment horizontal="general" vertical="bottom"/>
    </xf>
    <xf numFmtId="0" fontId="17" fillId="22" borderId="0" applyAlignment="1">
      <alignment horizontal="general" vertical="bottom"/>
    </xf>
    <xf numFmtId="0" fontId="17" fillId="22" borderId="0" applyAlignment="1">
      <alignment horizontal="general" vertical="bottom"/>
    </xf>
    <xf numFmtId="0" fontId="16" fillId="0" borderId="0" applyAlignment="1">
      <alignment horizontal="general" vertical="bottom"/>
    </xf>
    <xf numFmtId="0" fontId="16" fillId="0" borderId="0" applyAlignment="1">
      <alignment horizontal="general" vertical="bottom"/>
    </xf>
    <xf numFmtId="0" fontId="0" fillId="0" borderId="0" applyAlignment="1">
      <alignment horizontal="general" vertical="bottom"/>
    </xf>
    <xf numFmtId="0" fontId="16" fillId="0" borderId="0" applyAlignment="1">
      <alignment horizontal="general" vertical="bottom"/>
    </xf>
    <xf numFmtId="0" fontId="4" fillId="23" borderId="7" applyAlignment="1">
      <alignment horizontal="general" vertical="bottom"/>
    </xf>
    <xf numFmtId="0" fontId="18" fillId="20" borderId="8" applyAlignment="1">
      <alignment horizontal="general" vertical="bottom"/>
    </xf>
    <xf numFmtId="0" fontId="19" fillId="0" borderId="0" applyAlignment="1">
      <alignment horizontal="general" vertical="bottom"/>
    </xf>
    <xf numFmtId="0" fontId="20" fillId="0" borderId="9" applyAlignment="1">
      <alignment horizontal="general" vertical="bottom"/>
    </xf>
    <xf numFmtId="0" fontId="20" fillId="0" borderId="9" applyAlignment="1">
      <alignment horizontal="general" vertical="bottom"/>
    </xf>
    <xf numFmtId="0" fontId="21" fillId="0" borderId="0" applyAlignment="1">
      <alignment horizontal="general" vertical="bottom"/>
    </xf>
  </cellStyleXfs>
  <cellXfs count="543">
    <xf numFmtId="0" fontId="0" fillId="0" borderId="0" applyAlignment="1" pivotButton="0" quotePrefix="0" xfId="0">
      <alignment horizontal="general" vertical="bottom"/>
    </xf>
    <xf numFmtId="0" fontId="22" fillId="4" borderId="0" applyAlignment="1" pivotButton="0" quotePrefix="0" xfId="0">
      <alignment horizontal="general" vertical="bottom"/>
    </xf>
    <xf numFmtId="0" fontId="23" fillId="4" borderId="0" applyAlignment="1" pivotButton="0" quotePrefix="0" xfId="0">
      <alignment horizontal="general" vertical="bottom"/>
    </xf>
    <xf numFmtId="0" fontId="24" fillId="18" borderId="0" applyAlignment="1" pivotButton="0" quotePrefix="0" xfId="0">
      <alignment horizontal="center" vertical="center" wrapText="1"/>
    </xf>
    <xf numFmtId="0" fontId="25" fillId="4" borderId="0" applyAlignment="1" pivotButton="0" quotePrefix="0" xfId="0">
      <alignment horizontal="general" vertical="center" wrapText="1"/>
    </xf>
    <xf numFmtId="0" fontId="26" fillId="18" borderId="0" applyAlignment="1" pivotButton="0" quotePrefix="0" xfId="0">
      <alignment horizontal="center" vertical="center" wrapText="1"/>
    </xf>
    <xf numFmtId="0" fontId="23" fillId="18" borderId="0" applyAlignment="1" pivotButton="0" quotePrefix="0" xfId="0">
      <alignment horizontal="left" vertical="center"/>
    </xf>
    <xf numFmtId="0" fontId="27" fillId="4" borderId="0" applyAlignment="1" pivotButton="0" quotePrefix="0" xfId="0">
      <alignment horizontal="general" vertical="bottom"/>
    </xf>
    <xf numFmtId="0" fontId="28" fillId="4" borderId="0" applyAlignment="1" pivotButton="0" quotePrefix="0" xfId="0">
      <alignment horizontal="center" vertical="bottom"/>
    </xf>
    <xf numFmtId="0" fontId="29" fillId="4" borderId="0" applyAlignment="1" pivotButton="0" quotePrefix="0" xfId="20">
      <alignment horizontal="left" vertical="bottom"/>
    </xf>
    <xf numFmtId="0" fontId="31" fillId="4" borderId="0" applyAlignment="1" pivotButton="0" quotePrefix="0" xfId="20">
      <alignment horizontal="left" vertical="bottom"/>
    </xf>
    <xf numFmtId="0" fontId="31" fillId="4" borderId="0" applyAlignment="1" pivotButton="0" quotePrefix="0" xfId="0">
      <alignment horizontal="general" vertical="bottom"/>
    </xf>
    <xf numFmtId="0" fontId="28" fillId="4" borderId="0" applyAlignment="1" pivotButton="0" quotePrefix="0" xfId="0">
      <alignment horizontal="general" vertical="bottom"/>
    </xf>
    <xf numFmtId="0" fontId="32" fillId="4" borderId="0" applyAlignment="1" pivotButton="0" quotePrefix="0" xfId="20">
      <alignment horizontal="general" vertical="bottom"/>
    </xf>
    <xf numFmtId="0" fontId="32" fillId="4" borderId="0" applyAlignment="1" pivotButton="0" quotePrefix="0" xfId="0">
      <alignment horizontal="general" vertical="bottom"/>
    </xf>
    <xf numFmtId="0" fontId="33" fillId="4" borderId="0" applyAlignment="1" pivotButton="0" quotePrefix="0" xfId="0">
      <alignment horizontal="general" vertical="bottom"/>
    </xf>
    <xf numFmtId="0" fontId="34" fillId="4" borderId="0" applyAlignment="1" pivotButton="0" quotePrefix="0" xfId="0">
      <alignment horizontal="general" vertical="center" wrapText="1"/>
    </xf>
    <xf numFmtId="0" fontId="28" fillId="4" borderId="0" applyAlignment="1" pivotButton="0" quotePrefix="0" xfId="0">
      <alignment horizontal="general" vertical="center" wrapText="1"/>
    </xf>
    <xf numFmtId="0" fontId="35" fillId="4" borderId="0" applyAlignment="1" pivotButton="0" quotePrefix="0" xfId="0">
      <alignment horizontal="general" vertical="center" wrapText="1"/>
    </xf>
    <xf numFmtId="0" fontId="23" fillId="4" borderId="0" applyAlignment="1" pivotButton="0" quotePrefix="0" xfId="20">
      <alignment horizontal="general" vertical="bottom"/>
    </xf>
    <xf numFmtId="0" fontId="36" fillId="4" borderId="0" applyAlignment="1" pivotButton="0" quotePrefix="0" xfId="0">
      <alignment horizontal="general" vertical="bottom"/>
    </xf>
    <xf numFmtId="0" fontId="37" fillId="4" borderId="0" applyAlignment="1" pivotButton="0" quotePrefix="0" xfId="0">
      <alignment horizontal="general" vertical="bottom"/>
    </xf>
    <xf numFmtId="0" fontId="38" fillId="4" borderId="0" applyAlignment="1" pivotButton="0" quotePrefix="0" xfId="0">
      <alignment horizontal="right" vertical="bottom"/>
    </xf>
    <xf numFmtId="0" fontId="39" fillId="24" borderId="1" applyAlignment="1" applyProtection="1" pivotButton="0" quotePrefix="0" xfId="0">
      <alignment horizontal="center" vertical="center" wrapText="1"/>
      <protection locked="0" hidden="0"/>
    </xf>
    <xf numFmtId="0" fontId="40" fillId="4" borderId="0" applyAlignment="1" pivotButton="0" quotePrefix="0" xfId="0">
      <alignment horizontal="general" vertical="bottom"/>
    </xf>
    <xf numFmtId="0" fontId="41" fillId="4" borderId="0" applyAlignment="1" pivotButton="0" quotePrefix="0" xfId="0">
      <alignment horizontal="right" vertical="top"/>
    </xf>
    <xf numFmtId="0" fontId="42" fillId="18" borderId="1" applyAlignment="1" pivotButton="0" quotePrefix="0" xfId="0">
      <alignment horizontal="center" vertical="center" wrapText="1"/>
    </xf>
    <xf numFmtId="1" fontId="22" fillId="25" borderId="1" applyAlignment="1" applyProtection="1" pivotButton="0" quotePrefix="0" xfId="0">
      <alignment horizontal="center" vertical="bottom"/>
      <protection locked="0" hidden="0"/>
    </xf>
    <xf numFmtId="0" fontId="37" fillId="4" borderId="0" applyAlignment="1" pivotButton="0" quotePrefix="0" xfId="0">
      <alignment horizontal="general" vertical="top"/>
    </xf>
    <xf numFmtId="0" fontId="43" fillId="18" borderId="10" applyAlignment="1" pivotButton="0" quotePrefix="0" xfId="0">
      <alignment horizontal="center" vertical="center" wrapText="1"/>
    </xf>
    <xf numFmtId="49" fontId="37" fillId="0" borderId="11" applyAlignment="1" applyProtection="1" pivotButton="0" quotePrefix="0" xfId="0">
      <alignment horizontal="center" vertical="center" wrapText="1"/>
      <protection locked="0" hidden="0"/>
    </xf>
    <xf numFmtId="0" fontId="43" fillId="18" borderId="1" applyAlignment="1" pivotButton="0" quotePrefix="0" xfId="0">
      <alignment horizontal="center" vertical="bottom"/>
    </xf>
    <xf numFmtId="0" fontId="37" fillId="25" borderId="1" applyAlignment="1" applyProtection="1" pivotButton="0" quotePrefix="0" xfId="0">
      <alignment horizontal="center" vertical="bottom"/>
      <protection locked="0" hidden="0"/>
    </xf>
    <xf numFmtId="0" fontId="43" fillId="18" borderId="1" applyAlignment="1" pivotButton="0" quotePrefix="0" xfId="0">
      <alignment horizontal="center" vertical="center" wrapText="1"/>
    </xf>
    <xf numFmtId="49" fontId="37" fillId="0" borderId="1" applyAlignment="1" applyProtection="1" pivotButton="0" quotePrefix="0" xfId="0">
      <alignment horizontal="center" vertical="center" wrapText="1"/>
      <protection locked="0" hidden="0"/>
    </xf>
    <xf numFmtId="0" fontId="37" fillId="25" borderId="1" applyAlignment="1" applyProtection="1" pivotButton="0" quotePrefix="0" xfId="0">
      <alignment horizontal="center" vertical="center" wrapText="1"/>
      <protection locked="0" hidden="0"/>
    </xf>
    <xf numFmtId="0" fontId="37" fillId="4" borderId="0" applyAlignment="1" pivotButton="0" quotePrefix="0" xfId="0">
      <alignment horizontal="center" vertical="center" wrapText="1"/>
    </xf>
    <xf numFmtId="0" fontId="43" fillId="18" borderId="1" applyAlignment="1" pivotButton="0" quotePrefix="0" xfId="0">
      <alignment horizontal="general" vertical="center" wrapText="1"/>
    </xf>
    <xf numFmtId="49" fontId="37" fillId="25" borderId="1" applyAlignment="1" applyProtection="1" pivotButton="0" quotePrefix="0" xfId="0">
      <alignment horizontal="center" vertical="bottom"/>
      <protection locked="0" hidden="0"/>
    </xf>
    <xf numFmtId="0" fontId="22" fillId="4" borderId="0" applyAlignment="1" pivotButton="0" quotePrefix="0" xfId="0">
      <alignment horizontal="center" vertical="bottom"/>
    </xf>
    <xf numFmtId="0" fontId="22" fillId="0" borderId="10" applyAlignment="1" applyProtection="1" pivotButton="0" quotePrefix="0" xfId="0">
      <alignment horizontal="general" vertical="bottom"/>
      <protection locked="0" hidden="0"/>
    </xf>
    <xf numFmtId="0" fontId="22" fillId="25" borderId="11" applyAlignment="1" pivotButton="0" quotePrefix="0" xfId="0">
      <alignment horizontal="general" vertical="bottom"/>
    </xf>
    <xf numFmtId="0" fontId="40" fillId="4" borderId="0" applyAlignment="1" pivotButton="0" quotePrefix="0" xfId="0">
      <alignment horizontal="left" vertical="bottom"/>
    </xf>
    <xf numFmtId="0" fontId="37" fillId="4" borderId="0" applyAlignment="1" pivotButton="0" quotePrefix="0" xfId="0">
      <alignment horizontal="left" vertical="center" wrapText="1"/>
    </xf>
    <xf numFmtId="0" fontId="42" fillId="18" borderId="1" applyAlignment="1" pivotButton="0" quotePrefix="0" xfId="0">
      <alignment horizontal="center" vertical="bottom"/>
    </xf>
    <xf numFmtId="0" fontId="37" fillId="26" borderId="12" applyAlignment="1" pivotButton="0" quotePrefix="0" xfId="0">
      <alignment horizontal="center" vertical="center" wrapText="1"/>
    </xf>
    <xf numFmtId="0" fontId="37" fillId="26" borderId="13" applyAlignment="1" pivotButton="0" quotePrefix="0" xfId="0">
      <alignment horizontal="center" vertical="center" wrapText="1"/>
    </xf>
    <xf numFmtId="0" fontId="22" fillId="26" borderId="13" applyAlignment="1" pivotButton="0" quotePrefix="0" xfId="0">
      <alignment horizontal="general" vertical="bottom"/>
    </xf>
    <xf numFmtId="0" fontId="43" fillId="26" borderId="13" applyAlignment="1" pivotButton="0" quotePrefix="0" xfId="0">
      <alignment horizontal="general" vertical="center" wrapText="1"/>
    </xf>
    <xf numFmtId="0" fontId="22" fillId="26" borderId="13" applyAlignment="1" pivotButton="0" quotePrefix="0" xfId="0">
      <alignment horizontal="center" vertical="bottom"/>
    </xf>
    <xf numFmtId="0" fontId="22" fillId="26" borderId="14" applyAlignment="1" pivotButton="0" quotePrefix="0" xfId="0">
      <alignment horizontal="center" vertical="bottom"/>
    </xf>
    <xf numFmtId="0" fontId="22" fillId="26" borderId="15" applyAlignment="1" pivotButton="0" quotePrefix="0" xfId="0">
      <alignment horizontal="general" vertical="bottom"/>
    </xf>
    <xf numFmtId="0" fontId="22" fillId="26" borderId="0" applyAlignment="1" pivotButton="0" quotePrefix="0" xfId="0">
      <alignment horizontal="general" vertical="bottom"/>
    </xf>
    <xf numFmtId="0" fontId="43" fillId="18" borderId="16" applyAlignment="1" pivotButton="0" quotePrefix="0" xfId="0">
      <alignment horizontal="center" vertical="center" wrapText="1"/>
    </xf>
    <xf numFmtId="0" fontId="22" fillId="26" borderId="17" applyAlignment="1" pivotButton="0" quotePrefix="0" xfId="0">
      <alignment horizontal="center" vertical="bottom"/>
    </xf>
    <xf numFmtId="0" fontId="44" fillId="26" borderId="15" applyAlignment="1" pivotButton="0" quotePrefix="0" xfId="0">
      <alignment horizontal="right" vertical="bottom"/>
    </xf>
    <xf numFmtId="49" fontId="22" fillId="25" borderId="1" applyAlignment="1" pivotButton="0" quotePrefix="0" xfId="0">
      <alignment horizontal="center" vertical="bottom"/>
    </xf>
    <xf numFmtId="4" fontId="22" fillId="25" borderId="10" applyAlignment="1" pivotButton="0" quotePrefix="0" xfId="0">
      <alignment horizontal="general" vertical="bottom"/>
    </xf>
    <xf numFmtId="0" fontId="22" fillId="25" borderId="11" applyAlignment="1" pivotButton="0" quotePrefix="0" xfId="0">
      <alignment horizontal="center" vertical="bottom"/>
    </xf>
    <xf numFmtId="4" fontId="22" fillId="25" borderId="10" applyAlignment="1" pivotButton="0" quotePrefix="0" xfId="0">
      <alignment horizontal="right" vertical="bottom"/>
    </xf>
    <xf numFmtId="0" fontId="45" fillId="26" borderId="15" applyAlignment="1" pivotButton="0" quotePrefix="0" xfId="0">
      <alignment horizontal="right" vertical="bottom"/>
    </xf>
    <xf numFmtId="4" fontId="22" fillId="26" borderId="0" applyAlignment="1" pivotButton="0" quotePrefix="0" xfId="0">
      <alignment horizontal="general" vertical="bottom"/>
    </xf>
    <xf numFmtId="0" fontId="22" fillId="26" borderId="0" applyAlignment="1" pivotButton="0" quotePrefix="0" xfId="0">
      <alignment horizontal="center" vertical="bottom"/>
    </xf>
    <xf numFmtId="4" fontId="22" fillId="26" borderId="0" applyAlignment="1" pivotButton="0" quotePrefix="0" xfId="0">
      <alignment horizontal="right" vertical="bottom"/>
    </xf>
    <xf numFmtId="0" fontId="46" fillId="26" borderId="15" applyAlignment="1" pivotButton="0" quotePrefix="0" xfId="0">
      <alignment horizontal="right" vertical="bottom"/>
    </xf>
    <xf numFmtId="164" fontId="22" fillId="26" borderId="0" applyAlignment="1" pivotButton="0" quotePrefix="0" xfId="0">
      <alignment horizontal="general" vertical="bottom"/>
    </xf>
    <xf numFmtId="0" fontId="47" fillId="4" borderId="0" applyAlignment="1" pivotButton="0" quotePrefix="0" xfId="0">
      <alignment horizontal="center" vertical="center" wrapText="1"/>
    </xf>
    <xf numFmtId="0" fontId="47" fillId="4" borderId="0" applyAlignment="1" pivotButton="0" quotePrefix="0" xfId="0">
      <alignment horizontal="general" vertical="top"/>
    </xf>
    <xf numFmtId="0" fontId="22" fillId="26" borderId="0" applyAlignment="1" pivotButton="0" quotePrefix="0" xfId="0">
      <alignment horizontal="general" vertical="center"/>
    </xf>
    <xf numFmtId="0" fontId="48" fillId="26" borderId="0" applyAlignment="1" pivotButton="0" quotePrefix="0" xfId="0">
      <alignment horizontal="right" vertical="center"/>
    </xf>
    <xf numFmtId="4" fontId="22" fillId="25" borderId="10" applyAlignment="1" pivotButton="0" quotePrefix="0" xfId="0">
      <alignment horizontal="right" vertical="center"/>
    </xf>
    <xf numFmtId="0" fontId="22" fillId="25" borderId="11" applyAlignment="1" pivotButton="0" quotePrefix="0" xfId="0">
      <alignment horizontal="general" vertical="center"/>
    </xf>
    <xf numFmtId="0" fontId="22" fillId="26" borderId="18" applyAlignment="1" pivotButton="0" quotePrefix="0" xfId="0">
      <alignment horizontal="general" vertical="bottom"/>
    </xf>
    <xf numFmtId="0" fontId="22" fillId="26" borderId="19" applyAlignment="1" pivotButton="0" quotePrefix="0" xfId="0">
      <alignment horizontal="general" vertical="bottom"/>
    </xf>
    <xf numFmtId="0" fontId="22" fillId="26" borderId="20" applyAlignment="1" pivotButton="0" quotePrefix="0" xfId="0">
      <alignment horizontal="general" vertical="bottom"/>
    </xf>
    <xf numFmtId="0" fontId="23" fillId="18" borderId="0" applyAlignment="1" pivotButton="0" quotePrefix="0" xfId="0">
      <alignment horizontal="center" vertical="center"/>
    </xf>
    <xf numFmtId="0" fontId="39" fillId="4" borderId="0" applyAlignment="1" pivotButton="0" quotePrefix="0" xfId="0">
      <alignment horizontal="left" vertical="center" wrapText="1"/>
    </xf>
    <xf numFmtId="0" fontId="49" fillId="4" borderId="0" applyAlignment="1" pivotButton="0" quotePrefix="0" xfId="0">
      <alignment horizontal="center" vertical="bottom"/>
    </xf>
    <xf numFmtId="0" fontId="50" fillId="4" borderId="0" applyAlignment="1" pivotButton="0" quotePrefix="0" xfId="0">
      <alignment horizontal="right" vertical="bottom"/>
    </xf>
    <xf numFmtId="0" fontId="23" fillId="4" borderId="0" applyAlignment="1" pivotButton="0" quotePrefix="0" xfId="0">
      <alignment horizontal="left" vertical="center" wrapText="1"/>
    </xf>
    <xf numFmtId="0" fontId="51" fillId="18" borderId="0" applyAlignment="1" pivotButton="0" quotePrefix="0" xfId="0">
      <alignment horizontal="left" vertical="center" wrapText="1"/>
    </xf>
    <xf numFmtId="0" fontId="39" fillId="4" borderId="0" applyAlignment="1" pivotButton="0" quotePrefix="0" xfId="0">
      <alignment horizontal="general" vertical="center"/>
    </xf>
    <xf numFmtId="0" fontId="52" fillId="18" borderId="21" applyAlignment="1" pivotButton="0" quotePrefix="0" xfId="0">
      <alignment horizontal="center" vertical="center" wrapText="1"/>
    </xf>
    <xf numFmtId="0" fontId="52" fillId="18" borderId="22" applyAlignment="1" pivotButton="0" quotePrefix="0" xfId="0">
      <alignment horizontal="center" vertical="center" wrapText="1"/>
    </xf>
    <xf numFmtId="0" fontId="52" fillId="18" borderId="23" applyAlignment="1" pivotButton="0" quotePrefix="0" xfId="0">
      <alignment horizontal="center" vertical="center" wrapText="1"/>
    </xf>
    <xf numFmtId="0" fontId="52" fillId="18" borderId="24" applyAlignment="1" pivotButton="0" quotePrefix="0" xfId="0">
      <alignment horizontal="center" vertical="center"/>
    </xf>
    <xf numFmtId="0" fontId="53" fillId="18" borderId="25" applyAlignment="1" pivotButton="0" quotePrefix="0" xfId="0">
      <alignment horizontal="center" vertical="center" wrapText="1"/>
    </xf>
    <xf numFmtId="0" fontId="53" fillId="18" borderId="26" applyAlignment="1" pivotButton="0" quotePrefix="0" xfId="0">
      <alignment horizontal="center" vertical="center" wrapText="1"/>
    </xf>
    <xf numFmtId="0" fontId="54" fillId="0" borderId="27" applyAlignment="1" applyProtection="1" pivotButton="0" quotePrefix="0" xfId="0">
      <alignment horizontal="general" vertical="bottom"/>
      <protection locked="0" hidden="0"/>
    </xf>
    <xf numFmtId="1" fontId="46" fillId="0" borderId="27" applyAlignment="1" applyProtection="1" pivotButton="0" quotePrefix="0" xfId="0">
      <alignment horizontal="general" vertical="bottom"/>
      <protection locked="0" hidden="0"/>
    </xf>
    <xf numFmtId="3" fontId="46" fillId="0" borderId="27" applyAlignment="1" applyProtection="1" pivotButton="0" quotePrefix="0" xfId="0">
      <alignment horizontal="general" vertical="bottom"/>
      <protection locked="0" hidden="0"/>
    </xf>
    <xf numFmtId="165" fontId="46" fillId="0" borderId="27" applyAlignment="1" pivotButton="0" quotePrefix="0" xfId="0">
      <alignment horizontal="general" vertical="bottom"/>
    </xf>
    <xf numFmtId="4" fontId="46" fillId="0" borderId="27" applyAlignment="1" pivotButton="0" quotePrefix="0" xfId="0">
      <alignment horizontal="general" vertical="bottom"/>
    </xf>
    <xf numFmtId="0" fontId="37" fillId="4" borderId="0" applyAlignment="1" pivotButton="0" quotePrefix="0" xfId="0">
      <alignment horizontal="right" vertical="center" wrapText="1"/>
    </xf>
    <xf numFmtId="0" fontId="55" fillId="4" borderId="0" applyAlignment="1" pivotButton="0" quotePrefix="0" xfId="0">
      <alignment horizontal="left" vertical="top" wrapText="1"/>
    </xf>
    <xf numFmtId="0" fontId="37" fillId="4" borderId="0" applyAlignment="1" pivotButton="0" quotePrefix="0" xfId="0">
      <alignment horizontal="general" vertical="center" wrapText="1"/>
    </xf>
    <xf numFmtId="3" fontId="46" fillId="0" borderId="1" applyAlignment="1" applyProtection="1" pivotButton="0" quotePrefix="0" xfId="0">
      <alignment horizontal="general" vertical="bottom"/>
      <protection locked="0" hidden="0"/>
    </xf>
    <xf numFmtId="4" fontId="56" fillId="0" borderId="27" applyAlignment="1" pivotButton="0" quotePrefix="0" xfId="0">
      <alignment horizontal="general" vertical="bottom"/>
    </xf>
    <xf numFmtId="0" fontId="55" fillId="4" borderId="0" applyAlignment="1" pivotButton="0" quotePrefix="0" xfId="0">
      <alignment horizontal="left" vertical="top" wrapText="1"/>
    </xf>
    <xf numFmtId="0" fontId="37" fillId="4" borderId="0" applyAlignment="1" pivotButton="0" quotePrefix="0" xfId="0">
      <alignment horizontal="general" vertical="center"/>
    </xf>
    <xf numFmtId="0" fontId="57" fillId="18" borderId="22" applyAlignment="1" pivotButton="0" quotePrefix="0" xfId="0">
      <alignment horizontal="center" vertical="center" wrapText="1"/>
    </xf>
    <xf numFmtId="0" fontId="52" fillId="18" borderId="24" applyAlignment="1" pivotButton="0" quotePrefix="0" xfId="0">
      <alignment horizontal="center" vertical="bottom"/>
    </xf>
    <xf numFmtId="0" fontId="52" fillId="18" borderId="25" applyAlignment="1" pivotButton="0" quotePrefix="0" xfId="0">
      <alignment horizontal="center" vertical="center" wrapText="1"/>
    </xf>
    <xf numFmtId="0" fontId="57" fillId="18" borderId="26" applyAlignment="1" pivotButton="0" quotePrefix="0" xfId="0">
      <alignment horizontal="center" vertical="center" wrapText="1"/>
    </xf>
    <xf numFmtId="0" fontId="46" fillId="0" borderId="27" applyAlignment="1" applyProtection="1" pivotButton="0" quotePrefix="0" xfId="0">
      <alignment horizontal="general" vertical="bottom"/>
      <protection locked="0" hidden="0"/>
    </xf>
    <xf numFmtId="4" fontId="46" fillId="0" borderId="27" applyAlignment="1" applyProtection="1" pivotButton="0" quotePrefix="0" xfId="0">
      <alignment horizontal="general" vertical="bottom"/>
      <protection locked="0" hidden="0"/>
    </xf>
    <xf numFmtId="0" fontId="58" fillId="4" borderId="0" applyAlignment="1" pivotButton="0" quotePrefix="0" xfId="0">
      <alignment horizontal="general" vertical="top"/>
    </xf>
    <xf numFmtId="0" fontId="40" fillId="4" borderId="0" applyAlignment="1" pivotButton="0" quotePrefix="0" xfId="0">
      <alignment horizontal="general" vertical="top" wrapText="1"/>
    </xf>
    <xf numFmtId="4" fontId="46" fillId="0" borderId="1" applyAlignment="1" applyProtection="1" pivotButton="0" quotePrefix="0" xfId="0">
      <alignment horizontal="general" vertical="bottom"/>
      <protection locked="0" hidden="0"/>
    </xf>
    <xf numFmtId="0" fontId="55" fillId="4" borderId="0" applyAlignment="1" pivotButton="0" quotePrefix="0" xfId="0">
      <alignment horizontal="right" vertical="center" wrapText="1"/>
    </xf>
    <xf numFmtId="0" fontId="47" fillId="4" borderId="0" applyAlignment="1" pivotButton="0" quotePrefix="0" xfId="0">
      <alignment horizontal="left" vertical="bottom"/>
    </xf>
    <xf numFmtId="0" fontId="47" fillId="4" borderId="0" applyAlignment="1" pivotButton="0" quotePrefix="0" xfId="0">
      <alignment horizontal="left" vertical="bottom" wrapText="1"/>
    </xf>
    <xf numFmtId="0" fontId="55" fillId="4" borderId="0" applyAlignment="1" pivotButton="0" quotePrefix="0" xfId="0">
      <alignment horizontal="left" vertical="center" wrapText="1"/>
    </xf>
    <xf numFmtId="0" fontId="37" fillId="0" borderId="1" applyAlignment="1" applyProtection="1" pivotButton="0" quotePrefix="0" xfId="0">
      <alignment horizontal="center" vertical="center" wrapText="1"/>
      <protection locked="0" hidden="0"/>
    </xf>
    <xf numFmtId="0" fontId="37" fillId="4" borderId="0" applyAlignment="1" pivotButton="0" quotePrefix="0" xfId="0">
      <alignment horizontal="general" vertical="center" wrapText="1"/>
    </xf>
    <xf numFmtId="0" fontId="59" fillId="4" borderId="0" applyAlignment="1" pivotButton="0" quotePrefix="0" xfId="0">
      <alignment horizontal="right" vertical="center"/>
    </xf>
    <xf numFmtId="1" fontId="23" fillId="18" borderId="1" applyAlignment="1" pivotButton="0" quotePrefix="0" xfId="0">
      <alignment horizontal="center" vertical="center"/>
    </xf>
    <xf numFmtId="0" fontId="22" fillId="4" borderId="0" applyAlignment="1" pivotButton="0" quotePrefix="0" xfId="0">
      <alignment horizontal="general" vertical="center"/>
    </xf>
    <xf numFmtId="0" fontId="60" fillId="4" borderId="0" applyAlignment="1" pivotButton="0" quotePrefix="0" xfId="0">
      <alignment horizontal="general" vertical="center"/>
    </xf>
    <xf numFmtId="0" fontId="42" fillId="18" borderId="1" applyAlignment="1" pivotButton="0" quotePrefix="0" xfId="0">
      <alignment horizontal="center" vertical="center"/>
    </xf>
    <xf numFmtId="0" fontId="59" fillId="4" borderId="0" applyAlignment="1" pivotButton="0" quotePrefix="0" xfId="0">
      <alignment horizontal="general" vertical="center"/>
    </xf>
    <xf numFmtId="0" fontId="22" fillId="0" borderId="1" applyAlignment="1" pivotButton="0" quotePrefix="0" xfId="0">
      <alignment horizontal="right" vertical="center"/>
    </xf>
    <xf numFmtId="2" fontId="27" fillId="0" borderId="1" applyAlignment="1" pivotButton="0" quotePrefix="0" xfId="0">
      <alignment horizontal="general" vertical="center"/>
    </xf>
    <xf numFmtId="2" fontId="22" fillId="4" borderId="0" applyAlignment="1" pivotButton="0" quotePrefix="0" xfId="0">
      <alignment horizontal="general" vertical="bottom"/>
    </xf>
    <xf numFmtId="2" fontId="22" fillId="4" borderId="0" applyAlignment="1" pivotButton="0" quotePrefix="0" xfId="0">
      <alignment horizontal="general" vertical="center"/>
    </xf>
    <xf numFmtId="0" fontId="60" fillId="4" borderId="0" applyAlignment="1" pivotButton="0" quotePrefix="0" xfId="0">
      <alignment horizontal="general" vertical="bottom"/>
    </xf>
    <xf numFmtId="0" fontId="59" fillId="4" borderId="0" applyAlignment="1" pivotButton="0" quotePrefix="0" xfId="0">
      <alignment horizontal="general" vertical="bottom"/>
    </xf>
    <xf numFmtId="0" fontId="22" fillId="0" borderId="28" applyAlignment="1" pivotButton="0" quotePrefix="0" xfId="0">
      <alignment horizontal="right" vertical="center"/>
    </xf>
    <xf numFmtId="2" fontId="22" fillId="0" borderId="1" applyAlignment="1" pivotButton="0" quotePrefix="0" xfId="0">
      <alignment horizontal="general" vertical="center"/>
    </xf>
    <xf numFmtId="0" fontId="22" fillId="4" borderId="0" applyAlignment="1" pivotButton="0" quotePrefix="0" xfId="0">
      <alignment horizontal="right" vertical="bottom"/>
    </xf>
    <xf numFmtId="0" fontId="22" fillId="25" borderId="1" applyAlignment="1" pivotButton="0" quotePrefix="0" xfId="0">
      <alignment horizontal="right" vertical="center" wrapText="1"/>
    </xf>
    <xf numFmtId="0" fontId="61" fillId="18" borderId="1" applyAlignment="1" pivotButton="0" quotePrefix="0" xfId="0">
      <alignment horizontal="center" vertical="center"/>
    </xf>
    <xf numFmtId="3" fontId="62" fillId="18" borderId="1" applyAlignment="1" pivotButton="0" quotePrefix="0" xfId="0">
      <alignment horizontal="general" vertical="center"/>
    </xf>
    <xf numFmtId="3" fontId="22" fillId="4" borderId="0" applyAlignment="1" pivotButton="0" quotePrefix="0" xfId="0">
      <alignment horizontal="general" vertical="bottom"/>
    </xf>
    <xf numFmtId="3" fontId="22" fillId="4" borderId="0" applyAlignment="1" pivotButton="0" quotePrefix="0" xfId="0">
      <alignment horizontal="general" vertical="center"/>
    </xf>
    <xf numFmtId="0" fontId="43" fillId="18" borderId="29" applyAlignment="1" pivotButton="0" quotePrefix="0" xfId="0">
      <alignment horizontal="center" vertical="center"/>
    </xf>
    <xf numFmtId="0" fontId="43" fillId="18" borderId="30" applyAlignment="1" pivotButton="0" quotePrefix="0" xfId="0">
      <alignment horizontal="center" vertical="bottom" wrapText="1"/>
    </xf>
    <xf numFmtId="0" fontId="43" fillId="18" borderId="31" applyAlignment="1" pivotButton="0" quotePrefix="0" xfId="0">
      <alignment horizontal="center" vertical="center"/>
    </xf>
    <xf numFmtId="166" fontId="63" fillId="20" borderId="11" applyAlignment="1" pivotButton="0" quotePrefix="0" xfId="0">
      <alignment horizontal="center" vertical="center" wrapText="1"/>
    </xf>
    <xf numFmtId="166" fontId="63" fillId="20" borderId="1" applyAlignment="1" pivotButton="0" quotePrefix="0" xfId="0">
      <alignment horizontal="center" vertical="center" wrapText="1"/>
    </xf>
    <xf numFmtId="0" fontId="64" fillId="0" borderId="1" applyAlignment="1" pivotButton="0" quotePrefix="0" xfId="59">
      <alignment horizontal="left" vertical="center" wrapText="1"/>
    </xf>
    <xf numFmtId="2" fontId="47" fillId="0" borderId="32" applyAlignment="1" pivotButton="0" quotePrefix="0" xfId="0">
      <alignment horizontal="general" vertical="bottom"/>
    </xf>
    <xf numFmtId="0" fontId="55" fillId="0" borderId="33" applyAlignment="1" pivotButton="0" quotePrefix="0" xfId="59">
      <alignment horizontal="general" vertical="top" wrapText="1"/>
    </xf>
    <xf numFmtId="0" fontId="55" fillId="0" borderId="34" applyAlignment="1" pivotButton="0" quotePrefix="0" xfId="59">
      <alignment horizontal="general" vertical="top" wrapText="1"/>
    </xf>
    <xf numFmtId="49" fontId="22" fillId="0" borderId="0" applyAlignment="1" pivotButton="0" quotePrefix="0" xfId="0">
      <alignment horizontal="left" vertical="bottom"/>
    </xf>
    <xf numFmtId="0" fontId="37" fillId="0" borderId="0" applyAlignment="1" pivotButton="0" quotePrefix="0" xfId="0">
      <alignment horizontal="general" vertical="bottom"/>
    </xf>
    <xf numFmtId="0" fontId="37" fillId="0" borderId="0" applyAlignment="1" pivotButton="0" quotePrefix="0" xfId="0">
      <alignment horizontal="general" vertical="bottom"/>
    </xf>
    <xf numFmtId="0" fontId="37" fillId="0" borderId="0" applyAlignment="1" pivotButton="0" quotePrefix="0" xfId="0">
      <alignment horizontal="left" vertical="bottom"/>
    </xf>
    <xf numFmtId="0" fontId="65" fillId="4" borderId="0" applyAlignment="1" pivotButton="0" quotePrefix="0" xfId="0">
      <alignment horizontal="general" vertical="bottom"/>
    </xf>
    <xf numFmtId="0" fontId="66" fillId="4" borderId="0" applyAlignment="1" pivotButton="0" quotePrefix="0" xfId="0">
      <alignment horizontal="general" vertical="bottom"/>
    </xf>
    <xf numFmtId="2" fontId="67" fillId="4" borderId="0" applyAlignment="1" pivotButton="0" quotePrefix="0" xfId="0">
      <alignment horizontal="general" vertical="bottom"/>
    </xf>
    <xf numFmtId="0" fontId="68" fillId="4" borderId="0" applyAlignment="1" pivotButton="0" quotePrefix="0" xfId="0">
      <alignment horizontal="general" vertical="bottom"/>
    </xf>
    <xf numFmtId="0" fontId="69" fillId="4" borderId="0" applyAlignment="1" pivotButton="0" quotePrefix="0" xfId="0">
      <alignment horizontal="general" vertical="bottom"/>
    </xf>
    <xf numFmtId="0" fontId="74" fillId="4" borderId="0" applyAlignment="1" pivotButton="0" quotePrefix="0" xfId="0">
      <alignment horizontal="general" vertical="bottom"/>
    </xf>
    <xf numFmtId="0" fontId="74" fillId="4" borderId="0" applyAlignment="1" pivotButton="0" quotePrefix="0" xfId="0">
      <alignment horizontal="center" vertical="center" wrapText="1"/>
    </xf>
    <xf numFmtId="0" fontId="51" fillId="18" borderId="35" applyAlignment="1" pivotButton="0" quotePrefix="0" xfId="0">
      <alignment horizontal="center" vertical="center" wrapText="1"/>
    </xf>
    <xf numFmtId="0" fontId="59" fillId="0" borderId="36" applyAlignment="1" pivotButton="0" quotePrefix="0" xfId="0">
      <alignment horizontal="center" vertical="center"/>
    </xf>
    <xf numFmtId="167" fontId="37" fillId="0" borderId="36" applyAlignment="1" pivotButton="0" quotePrefix="0" xfId="0">
      <alignment horizontal="center" vertical="bottom"/>
    </xf>
    <xf numFmtId="0" fontId="37" fillId="0" borderId="36" applyAlignment="1" pivotButton="0" quotePrefix="0" xfId="0">
      <alignment horizontal="center" vertical="center" wrapText="1"/>
    </xf>
    <xf numFmtId="0" fontId="59" fillId="0" borderId="1" applyAlignment="1" pivotButton="0" quotePrefix="0" xfId="0">
      <alignment horizontal="center" vertical="center"/>
    </xf>
    <xf numFmtId="167" fontId="37" fillId="0" borderId="1" applyAlignment="1" pivotButton="0" quotePrefix="0" xfId="0">
      <alignment horizontal="center" vertical="center"/>
    </xf>
    <xf numFmtId="0" fontId="37" fillId="0" borderId="1" applyAlignment="1" pivotButton="0" quotePrefix="0" xfId="0">
      <alignment horizontal="left" vertical="center" wrapText="1"/>
    </xf>
    <xf numFmtId="0" fontId="75" fillId="0" borderId="0" applyAlignment="1" pivotButton="0" quotePrefix="0" xfId="0">
      <alignment horizontal="general" vertical="bottom"/>
    </xf>
    <xf numFmtId="0" fontId="75" fillId="27" borderId="37" applyAlignment="1" pivotButton="0" quotePrefix="0" xfId="0">
      <alignment horizontal="left" vertical="center"/>
    </xf>
    <xf numFmtId="0" fontId="75" fillId="26" borderId="37" applyAlignment="1" pivotButton="0" quotePrefix="0" xfId="0">
      <alignment horizontal="left" vertical="center"/>
    </xf>
    <xf numFmtId="0" fontId="76" fillId="26" borderId="37" applyAlignment="1" pivotButton="0" quotePrefix="0" xfId="0">
      <alignment horizontal="left" vertical="center"/>
    </xf>
    <xf numFmtId="0" fontId="76" fillId="0" borderId="37" applyAlignment="1" pivotButton="0" quotePrefix="0" xfId="0">
      <alignment horizontal="left" vertical="center"/>
    </xf>
    <xf numFmtId="0" fontId="75" fillId="0" borderId="37" applyAlignment="1" pivotButton="0" quotePrefix="0" xfId="0">
      <alignment horizontal="left" vertical="center"/>
    </xf>
    <xf numFmtId="0" fontId="75" fillId="0" borderId="0" applyAlignment="1" pivotButton="0" quotePrefix="0" xfId="0">
      <alignment horizontal="left" vertical="center"/>
    </xf>
    <xf numFmtId="3" fontId="75" fillId="0" borderId="37" applyAlignment="1" pivotButton="0" quotePrefix="0" xfId="0">
      <alignment horizontal="left" vertical="center"/>
    </xf>
    <xf numFmtId="4" fontId="75" fillId="0" borderId="37" applyAlignment="1" pivotButton="0" quotePrefix="0" xfId="0">
      <alignment horizontal="left" vertical="center"/>
    </xf>
    <xf numFmtId="1" fontId="75" fillId="0" borderId="37" applyAlignment="1" pivotButton="0" quotePrefix="0" xfId="0">
      <alignment horizontal="left" vertical="center"/>
    </xf>
    <xf numFmtId="1" fontId="76" fillId="0" borderId="37" applyAlignment="1" pivotButton="0" quotePrefix="0" xfId="0">
      <alignment horizontal="left" vertical="center"/>
    </xf>
    <xf numFmtId="168" fontId="76" fillId="0" borderId="37" applyAlignment="1" pivotButton="0" quotePrefix="0" xfId="0">
      <alignment horizontal="left" vertical="center"/>
    </xf>
    <xf numFmtId="49" fontId="75" fillId="0" borderId="37" applyAlignment="1" pivotButton="0" quotePrefix="0" xfId="0">
      <alignment horizontal="left" vertical="center"/>
    </xf>
    <xf numFmtId="165" fontId="75" fillId="0" borderId="37" applyAlignment="1" pivotButton="0" quotePrefix="0" xfId="0">
      <alignment horizontal="left" vertical="center"/>
    </xf>
    <xf numFmtId="0" fontId="77" fillId="0" borderId="0" applyAlignment="1" pivotButton="0" quotePrefix="0" xfId="0">
      <alignment horizontal="general" vertical="bottom"/>
    </xf>
    <xf numFmtId="3" fontId="75" fillId="0" borderId="0" applyAlignment="1" pivotButton="0" quotePrefix="0" xfId="0">
      <alignment horizontal="general" vertical="bottom"/>
    </xf>
    <xf numFmtId="0" fontId="78" fillId="0" borderId="0" applyAlignment="1" pivotButton="0" quotePrefix="0" xfId="0">
      <alignment horizontal="general" vertical="bottom"/>
    </xf>
    <xf numFmtId="0" fontId="4" fillId="0" borderId="0" applyAlignment="1" pivotButton="0" quotePrefix="0" xfId="0">
      <alignment horizontal="general" vertical="bottom"/>
    </xf>
    <xf numFmtId="0" fontId="30" fillId="0" borderId="0" applyAlignment="1" pivotButton="0" quotePrefix="0" xfId="20">
      <alignment horizontal="general" vertical="bottom"/>
    </xf>
    <xf numFmtId="0" fontId="79" fillId="0" borderId="0" applyAlignment="1" pivotButton="0" quotePrefix="0" xfId="20">
      <alignment horizontal="general" vertical="bottom"/>
    </xf>
    <xf numFmtId="0" fontId="80" fillId="0" borderId="0" applyAlignment="1" pivotButton="0" quotePrefix="0" xfId="0">
      <alignment horizontal="general" vertical="bottom"/>
    </xf>
    <xf numFmtId="0" fontId="75" fillId="0" borderId="0" applyAlignment="1" pivotButton="0" quotePrefix="0" xfId="0">
      <alignment horizontal="right" vertical="bottom"/>
    </xf>
    <xf numFmtId="0" fontId="75" fillId="0" borderId="34" applyAlignment="1" pivotButton="0" quotePrefix="0" xfId="0">
      <alignment horizontal="general" vertical="bottom"/>
    </xf>
    <xf numFmtId="0" fontId="76" fillId="26" borderId="34" applyAlignment="1" pivotButton="0" quotePrefix="0" xfId="0">
      <alignment horizontal="general" vertical="bottom"/>
    </xf>
    <xf numFmtId="0" fontId="81" fillId="0" borderId="0" applyAlignment="1" pivotButton="0" quotePrefix="0" xfId="0">
      <alignment horizontal="left" vertical="center"/>
    </xf>
    <xf numFmtId="0" fontId="75" fillId="0" borderId="34" applyAlignment="1" pivotButton="0" quotePrefix="0" xfId="0">
      <alignment horizontal="general" vertical="center" wrapText="1"/>
    </xf>
    <xf numFmtId="0" fontId="75" fillId="0" borderId="0" applyAlignment="1" pivotButton="0" quotePrefix="0" xfId="0">
      <alignment horizontal="center" vertical="bottom"/>
    </xf>
    <xf numFmtId="1" fontId="75" fillId="0" borderId="34" applyAlignment="1" pivotButton="0" quotePrefix="0" xfId="0">
      <alignment horizontal="general" vertical="bottom"/>
    </xf>
    <xf numFmtId="4" fontId="75" fillId="0" borderId="34" applyAlignment="1" pivotButton="0" quotePrefix="0" xfId="0">
      <alignment horizontal="general" vertical="bottom"/>
    </xf>
    <xf numFmtId="1" fontId="75" fillId="0" borderId="34" applyAlignment="1" pivotButton="0" quotePrefix="0" xfId="0">
      <alignment horizontal="general" vertical="center" wrapText="1"/>
    </xf>
    <xf numFmtId="1" fontId="75" fillId="27" borderId="34" applyAlignment="1" pivotButton="0" quotePrefix="0" xfId="0">
      <alignment horizontal="general" vertical="center" wrapText="1"/>
    </xf>
    <xf numFmtId="4" fontId="75" fillId="0" borderId="0" applyAlignment="1" pivotButton="0" quotePrefix="0" xfId="0">
      <alignment horizontal="general" vertical="bottom"/>
    </xf>
    <xf numFmtId="0" fontId="82" fillId="20" borderId="34" applyAlignment="1" pivotButton="0" quotePrefix="0" xfId="0">
      <alignment horizontal="center" vertical="center"/>
    </xf>
    <xf numFmtId="166" fontId="83" fillId="28" borderId="34" applyAlignment="1" pivotButton="0" quotePrefix="0" xfId="0">
      <alignment horizontal="center" vertical="center" wrapText="1"/>
    </xf>
    <xf numFmtId="166" fontId="83" fillId="17" borderId="34" applyAlignment="1" pivotButton="0" quotePrefix="0" xfId="0">
      <alignment horizontal="center" vertical="center" wrapText="1"/>
    </xf>
    <xf numFmtId="166" fontId="75" fillId="11" borderId="34" applyAlignment="1" pivotButton="0" quotePrefix="0" xfId="0">
      <alignment horizontal="center" vertical="center" wrapText="1"/>
    </xf>
    <xf numFmtId="166" fontId="75" fillId="27" borderId="34" applyAlignment="1" pivotButton="0" quotePrefix="0" xfId="0">
      <alignment horizontal="center" vertical="center" wrapText="1"/>
    </xf>
    <xf numFmtId="166" fontId="75" fillId="29" borderId="34" applyAlignment="1" pivotButton="0" quotePrefix="0" xfId="0">
      <alignment horizontal="center" vertical="center" wrapText="1"/>
    </xf>
    <xf numFmtId="166" fontId="75" fillId="25" borderId="34" applyAlignment="1" pivotButton="0" quotePrefix="0" xfId="0">
      <alignment horizontal="center" vertical="center" wrapText="1"/>
    </xf>
    <xf numFmtId="0" fontId="82" fillId="0" borderId="34" applyAlignment="1" pivotButton="0" quotePrefix="0" xfId="0">
      <alignment horizontal="center" vertical="center"/>
    </xf>
    <xf numFmtId="0" fontId="84" fillId="0" borderId="34" applyAlignment="1" pivotButton="0" quotePrefix="0" xfId="59">
      <alignment horizontal="general" vertical="bottom" wrapText="1"/>
    </xf>
    <xf numFmtId="166" fontId="76" fillId="0" borderId="34" applyAlignment="1" pivotButton="0" quotePrefix="0" xfId="59">
      <alignment horizontal="general" vertical="bottom" wrapText="1"/>
    </xf>
    <xf numFmtId="0" fontId="76" fillId="0" borderId="34" applyAlignment="1" pivotButton="0" quotePrefix="0" xfId="59">
      <alignment horizontal="general" vertical="bottom" wrapText="1"/>
    </xf>
    <xf numFmtId="0" fontId="85" fillId="0" borderId="0" applyAlignment="1" pivotButton="0" quotePrefix="0" xfId="0">
      <alignment horizontal="general" vertical="bottom"/>
    </xf>
    <xf numFmtId="0" fontId="86" fillId="0" borderId="0" applyAlignment="1" pivotButton="0" quotePrefix="0" xfId="0">
      <alignment horizontal="left" vertical="bottom" indent="1"/>
    </xf>
    <xf numFmtId="0" fontId="75" fillId="0" borderId="0" applyAlignment="1" pivotButton="0" quotePrefix="0" xfId="0">
      <alignment horizontal="left" vertical="bottom" indent="1"/>
    </xf>
    <xf numFmtId="0" fontId="76" fillId="30" borderId="34" applyAlignment="1" pivotButton="0" quotePrefix="0" xfId="0">
      <alignment horizontal="center" vertical="center"/>
    </xf>
    <xf numFmtId="0" fontId="76" fillId="30" borderId="34" applyAlignment="1" pivotButton="0" quotePrefix="0" xfId="0">
      <alignment horizontal="center" vertical="center" wrapText="1"/>
    </xf>
    <xf numFmtId="0" fontId="87" fillId="0" borderId="27" applyAlignment="1" applyProtection="1" pivotButton="0" quotePrefix="0" xfId="0">
      <alignment horizontal="general" vertical="bottom"/>
      <protection locked="0" hidden="0"/>
    </xf>
    <xf numFmtId="1" fontId="78" fillId="0" borderId="27" applyAlignment="1" applyProtection="1" pivotButton="0" quotePrefix="0" xfId="0">
      <alignment horizontal="general" vertical="bottom"/>
      <protection locked="0" hidden="0"/>
    </xf>
    <xf numFmtId="165" fontId="78" fillId="24" borderId="27" applyAlignment="1" pivotButton="0" quotePrefix="0" xfId="0">
      <alignment horizontal="general" vertical="bottom"/>
    </xf>
    <xf numFmtId="4" fontId="78" fillId="24" borderId="27" applyAlignment="1" pivotButton="0" quotePrefix="0" xfId="0">
      <alignment horizontal="general" vertical="bottom"/>
    </xf>
    <xf numFmtId="1" fontId="78" fillId="0" borderId="34" applyAlignment="1" pivotButton="0" quotePrefix="0" xfId="0">
      <alignment horizontal="general" vertical="bottom"/>
    </xf>
    <xf numFmtId="166" fontId="76" fillId="0" borderId="38" applyAlignment="1" pivotButton="0" quotePrefix="0" xfId="59">
      <alignment horizontal="right" vertical="center" wrapText="1"/>
    </xf>
    <xf numFmtId="166" fontId="76" fillId="0" borderId="33" applyAlignment="1" pivotButton="0" quotePrefix="0" xfId="59">
      <alignment horizontal="right" vertical="center" wrapText="1"/>
    </xf>
    <xf numFmtId="166" fontId="76" fillId="0" borderId="1" applyAlignment="1" pivotButton="0" quotePrefix="0" xfId="0">
      <alignment horizontal="general" vertical="center"/>
    </xf>
    <xf numFmtId="165" fontId="76" fillId="0" borderId="1" applyAlignment="1" pivotButton="0" quotePrefix="0" xfId="59">
      <alignment horizontal="general" vertical="center" wrapText="1"/>
    </xf>
    <xf numFmtId="1" fontId="76" fillId="30" borderId="34" applyAlignment="1" pivotButton="0" quotePrefix="0" xfId="0">
      <alignment horizontal="center" vertical="center" wrapText="1"/>
    </xf>
    <xf numFmtId="0" fontId="88" fillId="30" borderId="34" applyAlignment="1" pivotButton="0" quotePrefix="0" xfId="0">
      <alignment horizontal="center" vertical="center" wrapText="1"/>
    </xf>
    <xf numFmtId="165" fontId="75" fillId="0" borderId="34" applyAlignment="1" pivotButton="0" quotePrefix="0" xfId="0">
      <alignment horizontal="general" vertical="bottom"/>
    </xf>
    <xf numFmtId="0" fontId="77" fillId="0" borderId="0" applyAlignment="1" pivotButton="0" quotePrefix="0" xfId="0">
      <alignment horizontal="left" vertical="bottom"/>
    </xf>
    <xf numFmtId="165" fontId="86" fillId="0" borderId="0" applyAlignment="1" pivotButton="0" quotePrefix="0" xfId="0">
      <alignment horizontal="right" vertical="bottom"/>
    </xf>
    <xf numFmtId="165" fontId="75" fillId="24" borderId="34" applyAlignment="1" pivotButton="0" quotePrefix="0" xfId="0">
      <alignment horizontal="general" vertical="bottom"/>
    </xf>
    <xf numFmtId="0" fontId="76" fillId="3" borderId="34" applyAlignment="1" pivotButton="0" quotePrefix="0" xfId="0">
      <alignment horizontal="left" vertical="center"/>
    </xf>
    <xf numFmtId="0" fontId="76" fillId="3" borderId="39" applyAlignment="1" pivotButton="0" quotePrefix="0" xfId="0">
      <alignment horizontal="left" vertical="center"/>
    </xf>
    <xf numFmtId="0" fontId="76" fillId="3" borderId="40" applyAlignment="1" pivotButton="0" quotePrefix="0" xfId="0">
      <alignment horizontal="center" vertical="center"/>
    </xf>
    <xf numFmtId="0" fontId="76" fillId="3" borderId="41" applyAlignment="1" pivotButton="0" quotePrefix="0" xfId="0">
      <alignment horizontal="center" vertical="center"/>
    </xf>
    <xf numFmtId="3" fontId="78" fillId="0" borderId="27" applyAlignment="1" applyProtection="1" pivotButton="0" quotePrefix="0" xfId="0">
      <alignment horizontal="general" vertical="bottom"/>
      <protection locked="0" hidden="0"/>
    </xf>
    <xf numFmtId="166" fontId="76" fillId="0" borderId="34" applyAlignment="1" pivotButton="0" quotePrefix="0" xfId="59">
      <alignment horizontal="right" vertical="center" wrapText="1"/>
    </xf>
    <xf numFmtId="4" fontId="78" fillId="0" borderId="1" applyAlignment="1" pivotButton="0" quotePrefix="0" xfId="0">
      <alignment horizontal="right" vertical="bottom"/>
    </xf>
    <xf numFmtId="4" fontId="89" fillId="0" borderId="27" applyAlignment="1" pivotButton="0" quotePrefix="0" xfId="0">
      <alignment horizontal="general" vertical="bottom"/>
    </xf>
    <xf numFmtId="4" fontId="90" fillId="0" borderId="27" applyAlignment="1" pivotButton="0" quotePrefix="0" xfId="0">
      <alignment horizontal="general" vertical="bottom"/>
    </xf>
    <xf numFmtId="165" fontId="75" fillId="0" borderId="0" applyAlignment="1" pivotButton="0" quotePrefix="0" xfId="0">
      <alignment horizontal="general" vertical="bottom"/>
    </xf>
    <xf numFmtId="165" fontId="91" fillId="24" borderId="34" applyAlignment="1" pivotButton="0" quotePrefix="0" xfId="0">
      <alignment horizontal="general" vertical="bottom"/>
    </xf>
    <xf numFmtId="0" fontId="78" fillId="0" borderId="34" applyAlignment="1" pivotButton="0" quotePrefix="0" xfId="0">
      <alignment horizontal="general" vertical="bottom"/>
    </xf>
    <xf numFmtId="0" fontId="92" fillId="0" borderId="0" applyAlignment="1" pivotButton="0" quotePrefix="0" xfId="0">
      <alignment horizontal="general" vertical="bottom"/>
    </xf>
    <xf numFmtId="0" fontId="78" fillId="0" borderId="34" applyAlignment="1" pivotButton="0" quotePrefix="0" xfId="0">
      <alignment horizontal="center" vertical="bottom"/>
    </xf>
    <xf numFmtId="0" fontId="89" fillId="0" borderId="34" applyAlignment="1" pivotButton="0" quotePrefix="0" xfId="0">
      <alignment horizontal="center" vertical="bottom"/>
    </xf>
    <xf numFmtId="0" fontId="78" fillId="0" borderId="0" applyAlignment="1" pivotButton="0" quotePrefix="0" xfId="0">
      <alignment horizontal="right" vertical="bottom"/>
    </xf>
    <xf numFmtId="1" fontId="78" fillId="0" borderId="0" applyAlignment="1" pivotButton="0" quotePrefix="0" xfId="0">
      <alignment horizontal="left" vertical="bottom"/>
    </xf>
    <xf numFmtId="4" fontId="78" fillId="0" borderId="34" applyAlignment="1" pivotButton="0" quotePrefix="0" xfId="0">
      <alignment horizontal="general" vertical="bottom"/>
    </xf>
    <xf numFmtId="4" fontId="91" fillId="0" borderId="34" applyAlignment="1" pivotButton="0" quotePrefix="0" xfId="0">
      <alignment horizontal="general" vertical="bottom"/>
    </xf>
    <xf numFmtId="0" fontId="84" fillId="0" borderId="0" applyAlignment="1" pivotButton="0" quotePrefix="0" xfId="0">
      <alignment horizontal="general" vertical="bottom"/>
    </xf>
    <xf numFmtId="0" fontId="76" fillId="0" borderId="0" applyAlignment="1" pivotButton="0" quotePrefix="0" xfId="0">
      <alignment horizontal="general" vertical="bottom"/>
    </xf>
    <xf numFmtId="0" fontId="75" fillId="26" borderId="34" applyAlignment="1" pivotButton="0" quotePrefix="0" xfId="0">
      <alignment horizontal="center" vertical="bottom"/>
    </xf>
    <xf numFmtId="1" fontId="75" fillId="24" borderId="34" applyAlignment="1" pivotButton="0" quotePrefix="0" xfId="0">
      <alignment horizontal="center" vertical="bottom"/>
    </xf>
    <xf numFmtId="0" fontId="78" fillId="26" borderId="39" applyAlignment="1" pivotButton="0" quotePrefix="0" xfId="0">
      <alignment horizontal="general" vertical="bottom"/>
    </xf>
    <xf numFmtId="0" fontId="75" fillId="26" borderId="40" applyAlignment="1" pivotButton="0" quotePrefix="0" xfId="0">
      <alignment horizontal="general" vertical="bottom"/>
    </xf>
    <xf numFmtId="0" fontId="78" fillId="26" borderId="40" applyAlignment="1" pivotButton="0" quotePrefix="0" xfId="0">
      <alignment horizontal="general" vertical="bottom"/>
    </xf>
    <xf numFmtId="168" fontId="75" fillId="0" borderId="34" applyAlignment="1" pivotButton="0" quotePrefix="0" xfId="0">
      <alignment horizontal="general" vertical="bottom"/>
    </xf>
    <xf numFmtId="168" fontId="78" fillId="0" borderId="34" applyAlignment="1" pivotButton="0" quotePrefix="0" xfId="0">
      <alignment horizontal="general" vertical="center"/>
    </xf>
    <xf numFmtId="0" fontId="75" fillId="0" borderId="42" applyAlignment="1" pivotButton="0" quotePrefix="0" xfId="0">
      <alignment horizontal="general" vertical="bottom"/>
    </xf>
    <xf numFmtId="0" fontId="78" fillId="0" borderId="40" applyAlignment="1" pivotButton="0" quotePrefix="0" xfId="0">
      <alignment horizontal="general" vertical="bottom"/>
    </xf>
    <xf numFmtId="0" fontId="75" fillId="0" borderId="40" applyAlignment="1" pivotButton="0" quotePrefix="0" xfId="0">
      <alignment horizontal="general" vertical="bottom"/>
    </xf>
    <xf numFmtId="0" fontId="75" fillId="26" borderId="39" applyAlignment="1" pivotButton="0" quotePrefix="0" xfId="0">
      <alignment horizontal="general" vertical="bottom"/>
    </xf>
    <xf numFmtId="168" fontId="75" fillId="0" borderId="41" applyAlignment="1" pivotButton="0" quotePrefix="0" xfId="0">
      <alignment horizontal="general" vertical="bottom"/>
    </xf>
    <xf numFmtId="168" fontId="91" fillId="0" borderId="34" applyAlignment="1" pivotButton="0" quotePrefix="0" xfId="0">
      <alignment horizontal="general" vertical="bottom"/>
    </xf>
    <xf numFmtId="0" fontId="22" fillId="4" borderId="0" applyAlignment="1" pivotButton="0" quotePrefix="0" xfId="0">
      <alignment horizontal="general" vertical="bottom"/>
    </xf>
    <xf numFmtId="0" fontId="0" fillId="0" borderId="0" pivotButton="0" quotePrefix="0" xfId="0"/>
    <xf numFmtId="0" fontId="23" fillId="4" borderId="0" applyAlignment="1" pivotButton="0" quotePrefix="0" xfId="0">
      <alignment horizontal="general" vertical="bottom"/>
    </xf>
    <xf numFmtId="0" fontId="24" fillId="18" borderId="0" applyAlignment="1" pivotButton="0" quotePrefix="0" xfId="0">
      <alignment horizontal="center" vertical="center" wrapText="1"/>
    </xf>
    <xf numFmtId="0" fontId="25" fillId="4" borderId="0" applyAlignment="1" pivotButton="0" quotePrefix="0" xfId="0">
      <alignment horizontal="general" vertical="center" wrapText="1"/>
    </xf>
    <xf numFmtId="0" fontId="26" fillId="18" borderId="0" applyAlignment="1" pivotButton="0" quotePrefix="0" xfId="0">
      <alignment horizontal="center" vertical="center" wrapText="1"/>
    </xf>
    <xf numFmtId="0" fontId="23" fillId="18" borderId="0" applyAlignment="1" pivotButton="0" quotePrefix="0" xfId="0">
      <alignment horizontal="left" vertical="center"/>
    </xf>
    <xf numFmtId="0" fontId="27" fillId="4" borderId="0" applyAlignment="1" pivotButton="0" quotePrefix="0" xfId="0">
      <alignment horizontal="general" vertical="bottom"/>
    </xf>
    <xf numFmtId="0" fontId="28" fillId="4" borderId="0" applyAlignment="1" pivotButton="0" quotePrefix="0" xfId="0">
      <alignment horizontal="center" vertical="bottom"/>
    </xf>
    <xf numFmtId="0" fontId="29" fillId="4" borderId="0" applyAlignment="1" pivotButton="0" quotePrefix="0" xfId="20">
      <alignment horizontal="left" vertical="bottom"/>
    </xf>
    <xf numFmtId="0" fontId="31" fillId="4" borderId="0" applyAlignment="1" pivotButton="0" quotePrefix="0" xfId="20">
      <alignment horizontal="left" vertical="bottom"/>
    </xf>
    <xf numFmtId="0" fontId="31" fillId="4" borderId="0" applyAlignment="1" pivotButton="0" quotePrefix="0" xfId="0">
      <alignment horizontal="general" vertical="bottom"/>
    </xf>
    <xf numFmtId="0" fontId="28" fillId="4" borderId="0" applyAlignment="1" pivotButton="0" quotePrefix="0" xfId="0">
      <alignment horizontal="general" vertical="bottom"/>
    </xf>
    <xf numFmtId="0" fontId="32" fillId="4" borderId="0" applyAlignment="1" pivotButton="0" quotePrefix="0" xfId="20">
      <alignment horizontal="general" vertical="bottom"/>
    </xf>
    <xf numFmtId="0" fontId="32" fillId="4" borderId="0" applyAlignment="1" pivotButton="0" quotePrefix="0" xfId="0">
      <alignment horizontal="general" vertical="bottom"/>
    </xf>
    <xf numFmtId="0" fontId="33" fillId="4" borderId="0" applyAlignment="1" pivotButton="0" quotePrefix="0" xfId="0">
      <alignment horizontal="general" vertical="bottom"/>
    </xf>
    <xf numFmtId="0" fontId="34" fillId="4" borderId="0" applyAlignment="1" pivotButton="0" quotePrefix="0" xfId="0">
      <alignment horizontal="general" vertical="center" wrapText="1"/>
    </xf>
    <xf numFmtId="0" fontId="28" fillId="4" borderId="0" applyAlignment="1" pivotButton="0" quotePrefix="0" xfId="0">
      <alignment horizontal="general" vertical="center" wrapText="1"/>
    </xf>
    <xf numFmtId="0" fontId="35" fillId="4" borderId="0" applyAlignment="1" pivotButton="0" quotePrefix="0" xfId="0">
      <alignment horizontal="general" vertical="center" wrapText="1"/>
    </xf>
    <xf numFmtId="0" fontId="23" fillId="4" borderId="0" applyAlignment="1" pivotButton="0" quotePrefix="0" xfId="20">
      <alignment horizontal="general" vertical="bottom"/>
    </xf>
    <xf numFmtId="0" fontId="36" fillId="4" borderId="0" applyAlignment="1" pivotButton="0" quotePrefix="0" xfId="0">
      <alignment horizontal="general" vertical="bottom"/>
    </xf>
    <xf numFmtId="0" fontId="37" fillId="4" borderId="0" applyAlignment="1" pivotButton="0" quotePrefix="0" xfId="0">
      <alignment horizontal="general" vertical="bottom"/>
    </xf>
    <xf numFmtId="0" fontId="38" fillId="4" borderId="0" applyAlignment="1" pivotButton="0" quotePrefix="0" xfId="0">
      <alignment horizontal="right" vertical="bottom"/>
    </xf>
    <xf numFmtId="0" fontId="39" fillId="24" borderId="1" applyAlignment="1" applyProtection="1" pivotButton="0" quotePrefix="0" xfId="0">
      <alignment horizontal="center" vertical="center" wrapText="1"/>
      <protection locked="0" hidden="0"/>
    </xf>
    <xf numFmtId="0" fontId="0" fillId="0" borderId="11" applyProtection="1" pivotButton="0" quotePrefix="0" xfId="0">
      <protection locked="0" hidden="0"/>
    </xf>
    <xf numFmtId="0" fontId="40" fillId="4" borderId="0" applyAlignment="1" pivotButton="0" quotePrefix="0" xfId="0">
      <alignment horizontal="general" vertical="bottom"/>
    </xf>
    <xf numFmtId="0" fontId="41" fillId="4" borderId="0" applyAlignment="1" pivotButton="0" quotePrefix="0" xfId="0">
      <alignment horizontal="right" vertical="top"/>
    </xf>
    <xf numFmtId="0" fontId="42" fillId="18" borderId="1" applyAlignment="1" pivotButton="0" quotePrefix="0" xfId="0">
      <alignment horizontal="center" vertical="center" wrapText="1"/>
    </xf>
    <xf numFmtId="0" fontId="0" fillId="0" borderId="45" pivotButton="0" quotePrefix="0" xfId="0"/>
    <xf numFmtId="0" fontId="0" fillId="0" borderId="11" pivotButton="0" quotePrefix="0" xfId="0"/>
    <xf numFmtId="1" fontId="22" fillId="25" borderId="1" applyAlignment="1" applyProtection="1" pivotButton="0" quotePrefix="0" xfId="0">
      <alignment horizontal="center" vertical="bottom"/>
      <protection locked="0" hidden="0"/>
    </xf>
    <xf numFmtId="0" fontId="0" fillId="0" borderId="45" applyProtection="1" pivotButton="0" quotePrefix="0" xfId="0">
      <protection locked="0" hidden="0"/>
    </xf>
    <xf numFmtId="0" fontId="37" fillId="4" borderId="0" applyAlignment="1" pivotButton="0" quotePrefix="0" xfId="0">
      <alignment horizontal="general" vertical="top"/>
    </xf>
    <xf numFmtId="0" fontId="43" fillId="18" borderId="10" applyAlignment="1" pivotButton="0" quotePrefix="0" xfId="0">
      <alignment horizontal="center" vertical="center" wrapText="1"/>
    </xf>
    <xf numFmtId="0" fontId="0" fillId="0" borderId="47" pivotButton="0" quotePrefix="0" xfId="0"/>
    <xf numFmtId="49" fontId="37" fillId="0" borderId="11" applyAlignment="1" applyProtection="1" pivotButton="0" quotePrefix="0" xfId="0">
      <alignment horizontal="center" vertical="center" wrapText="1"/>
      <protection locked="0" hidden="0"/>
    </xf>
    <xf numFmtId="0" fontId="43" fillId="18" borderId="1" applyAlignment="1" pivotButton="0" quotePrefix="0" xfId="0">
      <alignment horizontal="center" vertical="bottom"/>
    </xf>
    <xf numFmtId="0" fontId="37" fillId="25" borderId="1" applyAlignment="1" applyProtection="1" pivotButton="0" quotePrefix="0" xfId="0">
      <alignment horizontal="center" vertical="bottom"/>
      <protection locked="0" hidden="0"/>
    </xf>
    <xf numFmtId="0" fontId="43" fillId="18" borderId="1" applyAlignment="1" pivotButton="0" quotePrefix="0" xfId="0">
      <alignment horizontal="center" vertical="center" wrapText="1"/>
    </xf>
    <xf numFmtId="49" fontId="37" fillId="0" borderId="1" applyAlignment="1" applyProtection="1" pivotButton="0" quotePrefix="0" xfId="0">
      <alignment horizontal="center" vertical="center" wrapText="1"/>
      <protection locked="0" hidden="0"/>
    </xf>
    <xf numFmtId="0" fontId="37" fillId="25" borderId="1" applyAlignment="1" applyProtection="1" pivotButton="0" quotePrefix="0" xfId="0">
      <alignment horizontal="center" vertical="center" wrapText="1"/>
      <protection locked="0" hidden="0"/>
    </xf>
    <xf numFmtId="0" fontId="37" fillId="4" borderId="0" applyAlignment="1" pivotButton="0" quotePrefix="0" xfId="0">
      <alignment horizontal="center" vertical="center" wrapText="1"/>
    </xf>
    <xf numFmtId="0" fontId="43" fillId="18" borderId="1" applyAlignment="1" pivotButton="0" quotePrefix="0" xfId="0">
      <alignment horizontal="general" vertical="center" wrapText="1"/>
    </xf>
    <xf numFmtId="49" fontId="37" fillId="25" borderId="1" applyAlignment="1" applyProtection="1" pivotButton="0" quotePrefix="0" xfId="0">
      <alignment horizontal="center" vertical="bottom"/>
      <protection locked="0" hidden="0"/>
    </xf>
    <xf numFmtId="0" fontId="22" fillId="4" borderId="0" applyAlignment="1" pivotButton="0" quotePrefix="0" xfId="0">
      <alignment horizontal="center" vertical="bottom"/>
    </xf>
    <xf numFmtId="0" fontId="22" fillId="0" borderId="10" applyAlignment="1" applyProtection="1" pivotButton="0" quotePrefix="0" xfId="0">
      <alignment horizontal="general" vertical="bottom"/>
      <protection locked="0" hidden="0"/>
    </xf>
    <xf numFmtId="0" fontId="22" fillId="25" borderId="11" applyAlignment="1" pivotButton="0" quotePrefix="0" xfId="0">
      <alignment horizontal="general" vertical="bottom"/>
    </xf>
    <xf numFmtId="0" fontId="40" fillId="4" borderId="0" applyAlignment="1" pivotButton="0" quotePrefix="0" xfId="0">
      <alignment horizontal="left" vertical="bottom"/>
    </xf>
    <xf numFmtId="0" fontId="37" fillId="4" borderId="0" applyAlignment="1" pivotButton="0" quotePrefix="0" xfId="0">
      <alignment horizontal="left" vertical="center" wrapText="1"/>
    </xf>
    <xf numFmtId="0" fontId="42" fillId="18" borderId="1" applyAlignment="1" pivotButton="0" quotePrefix="0" xfId="0">
      <alignment horizontal="center" vertical="bottom"/>
    </xf>
    <xf numFmtId="0" fontId="37" fillId="26" borderId="12" applyAlignment="1" pivotButton="0" quotePrefix="0" xfId="0">
      <alignment horizontal="center" vertical="center" wrapText="1"/>
    </xf>
    <xf numFmtId="0" fontId="37" fillId="26" borderId="13" applyAlignment="1" pivotButton="0" quotePrefix="0" xfId="0">
      <alignment horizontal="center" vertical="center" wrapText="1"/>
    </xf>
    <xf numFmtId="0" fontId="22" fillId="26" borderId="13" applyAlignment="1" pivotButton="0" quotePrefix="0" xfId="0">
      <alignment horizontal="general" vertical="bottom"/>
    </xf>
    <xf numFmtId="0" fontId="43" fillId="26" borderId="13" applyAlignment="1" pivotButton="0" quotePrefix="0" xfId="0">
      <alignment horizontal="general" vertical="center" wrapText="1"/>
    </xf>
    <xf numFmtId="0" fontId="22" fillId="26" borderId="13" applyAlignment="1" pivotButton="0" quotePrefix="0" xfId="0">
      <alignment horizontal="center" vertical="bottom"/>
    </xf>
    <xf numFmtId="0" fontId="22" fillId="26" borderId="14" applyAlignment="1" pivotButton="0" quotePrefix="0" xfId="0">
      <alignment horizontal="center" vertical="bottom"/>
    </xf>
    <xf numFmtId="0" fontId="22" fillId="26" borderId="15" applyAlignment="1" pivotButton="0" quotePrefix="0" xfId="0">
      <alignment horizontal="general" vertical="bottom"/>
    </xf>
    <xf numFmtId="0" fontId="22" fillId="26" borderId="0" applyAlignment="1" pivotButton="0" quotePrefix="0" xfId="0">
      <alignment horizontal="general" vertical="bottom"/>
    </xf>
    <xf numFmtId="0" fontId="43" fillId="18" borderId="16" applyAlignment="1" pivotButton="0" quotePrefix="0" xfId="0">
      <alignment horizontal="center" vertical="center" wrapText="1"/>
    </xf>
    <xf numFmtId="0" fontId="22" fillId="26" borderId="17" applyAlignment="1" pivotButton="0" quotePrefix="0" xfId="0">
      <alignment horizontal="center" vertical="bottom"/>
    </xf>
    <xf numFmtId="0" fontId="44" fillId="26" borderId="15" applyAlignment="1" pivotButton="0" quotePrefix="0" xfId="0">
      <alignment horizontal="right" vertical="bottom"/>
    </xf>
    <xf numFmtId="49" fontId="22" fillId="25" borderId="1" applyAlignment="1" pivotButton="0" quotePrefix="0" xfId="0">
      <alignment horizontal="center" vertical="bottom"/>
    </xf>
    <xf numFmtId="4" fontId="22" fillId="25" borderId="10" applyAlignment="1" pivotButton="0" quotePrefix="0" xfId="0">
      <alignment horizontal="general" vertical="bottom"/>
    </xf>
    <xf numFmtId="0" fontId="22" fillId="25" borderId="11" applyAlignment="1" pivotButton="0" quotePrefix="0" xfId="0">
      <alignment horizontal="center" vertical="bottom"/>
    </xf>
    <xf numFmtId="4" fontId="22" fillId="25" borderId="10" applyAlignment="1" pivotButton="0" quotePrefix="0" xfId="0">
      <alignment horizontal="right" vertical="bottom"/>
    </xf>
    <xf numFmtId="0" fontId="45" fillId="26" borderId="15" applyAlignment="1" pivotButton="0" quotePrefix="0" xfId="0">
      <alignment horizontal="right" vertical="bottom"/>
    </xf>
    <xf numFmtId="4" fontId="22" fillId="26" borderId="0" applyAlignment="1" pivotButton="0" quotePrefix="0" xfId="0">
      <alignment horizontal="general" vertical="bottom"/>
    </xf>
    <xf numFmtId="0" fontId="22" fillId="26" borderId="0" applyAlignment="1" pivotButton="0" quotePrefix="0" xfId="0">
      <alignment horizontal="center" vertical="bottom"/>
    </xf>
    <xf numFmtId="4" fontId="22" fillId="26" borderId="0" applyAlignment="1" pivotButton="0" quotePrefix="0" xfId="0">
      <alignment horizontal="right" vertical="bottom"/>
    </xf>
    <xf numFmtId="0" fontId="46" fillId="26" borderId="15" applyAlignment="1" pivotButton="0" quotePrefix="0" xfId="0">
      <alignment horizontal="right" vertical="bottom"/>
    </xf>
    <xf numFmtId="164" fontId="22" fillId="26" borderId="0" applyAlignment="1" pivotButton="0" quotePrefix="0" xfId="0">
      <alignment horizontal="general" vertical="bottom"/>
    </xf>
    <xf numFmtId="0" fontId="47" fillId="4" borderId="0" applyAlignment="1" pivotButton="0" quotePrefix="0" xfId="0">
      <alignment horizontal="center" vertical="center" wrapText="1"/>
    </xf>
    <xf numFmtId="0" fontId="47" fillId="4" borderId="0" applyAlignment="1" pivotButton="0" quotePrefix="0" xfId="0">
      <alignment horizontal="general" vertical="top"/>
    </xf>
    <xf numFmtId="0" fontId="22" fillId="26" borderId="0" applyAlignment="1" pivotButton="0" quotePrefix="0" xfId="0">
      <alignment horizontal="general" vertical="center"/>
    </xf>
    <xf numFmtId="0" fontId="48" fillId="26" borderId="0" applyAlignment="1" pivotButton="0" quotePrefix="0" xfId="0">
      <alignment horizontal="right" vertical="center"/>
    </xf>
    <xf numFmtId="4" fontId="22" fillId="25" borderId="10" applyAlignment="1" pivotButton="0" quotePrefix="0" xfId="0">
      <alignment horizontal="right" vertical="center"/>
    </xf>
    <xf numFmtId="0" fontId="22" fillId="25" borderId="11" applyAlignment="1" pivotButton="0" quotePrefix="0" xfId="0">
      <alignment horizontal="general" vertical="center"/>
    </xf>
    <xf numFmtId="0" fontId="22" fillId="26" borderId="18" applyAlignment="1" pivotButton="0" quotePrefix="0" xfId="0">
      <alignment horizontal="general" vertical="bottom"/>
    </xf>
    <xf numFmtId="0" fontId="22" fillId="26" borderId="19" applyAlignment="1" pivotButton="0" quotePrefix="0" xfId="0">
      <alignment horizontal="general" vertical="bottom"/>
    </xf>
    <xf numFmtId="0" fontId="22" fillId="26" borderId="20" applyAlignment="1" pivotButton="0" quotePrefix="0" xfId="0">
      <alignment horizontal="general" vertical="bottom"/>
    </xf>
    <xf numFmtId="0" fontId="23" fillId="18" borderId="0" applyAlignment="1" pivotButton="0" quotePrefix="0" xfId="0">
      <alignment horizontal="center" vertical="center"/>
    </xf>
    <xf numFmtId="0" fontId="39" fillId="4" borderId="0" applyAlignment="1" pivotButton="0" quotePrefix="0" xfId="0">
      <alignment horizontal="left" vertical="center" wrapText="1"/>
    </xf>
    <xf numFmtId="0" fontId="49" fillId="4" borderId="0" applyAlignment="1" pivotButton="0" quotePrefix="0" xfId="0">
      <alignment horizontal="center" vertical="bottom"/>
    </xf>
    <xf numFmtId="0" fontId="50" fillId="4" borderId="0" applyAlignment="1" pivotButton="0" quotePrefix="0" xfId="0">
      <alignment horizontal="right" vertical="bottom"/>
    </xf>
    <xf numFmtId="0" fontId="23" fillId="4" borderId="0" applyAlignment="1" pivotButton="0" quotePrefix="0" xfId="0">
      <alignment horizontal="left" vertical="center" wrapText="1"/>
    </xf>
    <xf numFmtId="0" fontId="51" fillId="18" borderId="0" applyAlignment="1" pivotButton="0" quotePrefix="0" xfId="0">
      <alignment horizontal="left" vertical="center" wrapText="1"/>
    </xf>
    <xf numFmtId="0" fontId="39" fillId="4" borderId="0" applyAlignment="1" pivotButton="0" quotePrefix="0" xfId="0">
      <alignment horizontal="general" vertical="center"/>
    </xf>
    <xf numFmtId="0" fontId="52" fillId="18" borderId="21" applyAlignment="1" pivotButton="0" quotePrefix="0" xfId="0">
      <alignment horizontal="center" vertical="center" wrapText="1"/>
    </xf>
    <xf numFmtId="0" fontId="52" fillId="18" borderId="22" applyAlignment="1" pivotButton="0" quotePrefix="0" xfId="0">
      <alignment horizontal="center" vertical="center" wrapText="1"/>
    </xf>
    <xf numFmtId="0" fontId="52" fillId="18" borderId="23" applyAlignment="1" pivotButton="0" quotePrefix="0" xfId="0">
      <alignment horizontal="center" vertical="center" wrapText="1"/>
    </xf>
    <xf numFmtId="0" fontId="52" fillId="18" borderId="24" applyAlignment="1" pivotButton="0" quotePrefix="0" xfId="0">
      <alignment horizontal="center" vertical="center"/>
    </xf>
    <xf numFmtId="0" fontId="0" fillId="0" borderId="56" pivotButton="0" quotePrefix="0" xfId="0"/>
    <xf numFmtId="0" fontId="0" fillId="0" borderId="50" pivotButton="0" quotePrefix="0" xfId="0"/>
    <xf numFmtId="0" fontId="0" fillId="0" borderId="52" pivotButton="0" quotePrefix="0" xfId="0"/>
    <xf numFmtId="0" fontId="0" fillId="0" borderId="53" pivotButton="0" quotePrefix="0" xfId="0"/>
    <xf numFmtId="0" fontId="53" fillId="18" borderId="25" applyAlignment="1" pivotButton="0" quotePrefix="0" xfId="0">
      <alignment horizontal="center" vertical="center" wrapText="1"/>
    </xf>
    <xf numFmtId="0" fontId="53" fillId="18" borderId="26" applyAlignment="1" pivotButton="0" quotePrefix="0" xfId="0">
      <alignment horizontal="center" vertical="center" wrapText="1"/>
    </xf>
    <xf numFmtId="0" fontId="54" fillId="0" borderId="27" applyAlignment="1" applyProtection="1" pivotButton="0" quotePrefix="0" xfId="0">
      <alignment horizontal="general" vertical="bottom"/>
      <protection locked="0" hidden="0"/>
    </xf>
    <xf numFmtId="1" fontId="46" fillId="0" borderId="27" applyAlignment="1" applyProtection="1" pivotButton="0" quotePrefix="0" xfId="0">
      <alignment horizontal="general" vertical="bottom"/>
      <protection locked="0" hidden="0"/>
    </xf>
    <xf numFmtId="3" fontId="46" fillId="0" borderId="27" applyAlignment="1" applyProtection="1" pivotButton="0" quotePrefix="0" xfId="0">
      <alignment horizontal="general" vertical="bottom"/>
      <protection locked="0" hidden="0"/>
    </xf>
    <xf numFmtId="165" fontId="46" fillId="0" borderId="27" applyAlignment="1" pivotButton="0" quotePrefix="0" xfId="0">
      <alignment horizontal="general" vertical="bottom"/>
    </xf>
    <xf numFmtId="4" fontId="46" fillId="0" borderId="27" applyAlignment="1" pivotButton="0" quotePrefix="0" xfId="0">
      <alignment horizontal="general" vertical="bottom"/>
    </xf>
    <xf numFmtId="0" fontId="37" fillId="4" borderId="0" applyAlignment="1" pivotButton="0" quotePrefix="0" xfId="0">
      <alignment horizontal="right" vertical="center" wrapText="1"/>
    </xf>
    <xf numFmtId="0" fontId="55" fillId="4" borderId="0" applyAlignment="1" pivotButton="0" quotePrefix="0" xfId="0">
      <alignment horizontal="left" vertical="top" wrapText="1"/>
    </xf>
    <xf numFmtId="0" fontId="37" fillId="4" borderId="0" applyAlignment="1" pivotButton="0" quotePrefix="0" xfId="0">
      <alignment horizontal="general" vertical="center" wrapText="1"/>
    </xf>
    <xf numFmtId="3" fontId="46" fillId="0" borderId="1" applyAlignment="1" applyProtection="1" pivotButton="0" quotePrefix="0" xfId="0">
      <alignment horizontal="general" vertical="bottom"/>
      <protection locked="0" hidden="0"/>
    </xf>
    <xf numFmtId="4" fontId="56" fillId="0" borderId="27" applyAlignment="1" pivotButton="0" quotePrefix="0" xfId="0">
      <alignment horizontal="general" vertical="bottom"/>
    </xf>
    <xf numFmtId="0" fontId="37" fillId="4" borderId="0" applyAlignment="1" pivotButton="0" quotePrefix="0" xfId="0">
      <alignment horizontal="general" vertical="center"/>
    </xf>
    <xf numFmtId="0" fontId="57" fillId="18" borderId="22" applyAlignment="1" pivotButton="0" quotePrefix="0" xfId="0">
      <alignment horizontal="center" vertical="center" wrapText="1"/>
    </xf>
    <xf numFmtId="0" fontId="52" fillId="18" borderId="24" applyAlignment="1" pivotButton="0" quotePrefix="0" xfId="0">
      <alignment horizontal="center" vertical="bottom"/>
    </xf>
    <xf numFmtId="0" fontId="0" fillId="0" borderId="57" pivotButton="0" quotePrefix="0" xfId="0"/>
    <xf numFmtId="0" fontId="52" fillId="18" borderId="25" applyAlignment="1" pivotButton="0" quotePrefix="0" xfId="0">
      <alignment horizontal="center" vertical="center" wrapText="1"/>
    </xf>
    <xf numFmtId="0" fontId="57" fillId="18" borderId="26" applyAlignment="1" pivotButton="0" quotePrefix="0" xfId="0">
      <alignment horizontal="center" vertical="center" wrapText="1"/>
    </xf>
    <xf numFmtId="0" fontId="46" fillId="0" borderId="27" applyAlignment="1" applyProtection="1" pivotButton="0" quotePrefix="0" xfId="0">
      <alignment horizontal="general" vertical="bottom"/>
      <protection locked="0" hidden="0"/>
    </xf>
    <xf numFmtId="4" fontId="46" fillId="0" borderId="27" applyAlignment="1" applyProtection="1" pivotButton="0" quotePrefix="0" xfId="0">
      <alignment horizontal="general" vertical="bottom"/>
      <protection locked="0" hidden="0"/>
    </xf>
    <xf numFmtId="0" fontId="58" fillId="4" borderId="0" applyAlignment="1" pivotButton="0" quotePrefix="0" xfId="0">
      <alignment horizontal="general" vertical="top"/>
    </xf>
    <xf numFmtId="0" fontId="40" fillId="4" borderId="0" applyAlignment="1" pivotButton="0" quotePrefix="0" xfId="0">
      <alignment horizontal="general" vertical="top" wrapText="1"/>
    </xf>
    <xf numFmtId="4" fontId="46" fillId="0" borderId="1" applyAlignment="1" applyProtection="1" pivotButton="0" quotePrefix="0" xfId="0">
      <alignment horizontal="general" vertical="bottom"/>
      <protection locked="0" hidden="0"/>
    </xf>
    <xf numFmtId="0" fontId="55" fillId="4" borderId="0" applyAlignment="1" pivotButton="0" quotePrefix="0" xfId="0">
      <alignment horizontal="right" vertical="center" wrapText="1"/>
    </xf>
    <xf numFmtId="0" fontId="47" fillId="4" borderId="0" applyAlignment="1" pivotButton="0" quotePrefix="0" xfId="0">
      <alignment horizontal="left" vertical="bottom"/>
    </xf>
    <xf numFmtId="0" fontId="47" fillId="4" borderId="0" applyAlignment="1" pivotButton="0" quotePrefix="0" xfId="0">
      <alignment horizontal="left" vertical="bottom" wrapText="1"/>
    </xf>
    <xf numFmtId="0" fontId="55" fillId="4" borderId="0" applyAlignment="1" pivotButton="0" quotePrefix="0" xfId="0">
      <alignment horizontal="left" vertical="center" wrapText="1"/>
    </xf>
    <xf numFmtId="0" fontId="37" fillId="0" borderId="1" applyAlignment="1" applyProtection="1" pivotButton="0" quotePrefix="0" xfId="0">
      <alignment horizontal="center" vertical="center" wrapText="1"/>
      <protection locked="0" hidden="0"/>
    </xf>
    <xf numFmtId="0" fontId="59" fillId="4" borderId="0" applyAlignment="1" pivotButton="0" quotePrefix="0" xfId="0">
      <alignment horizontal="right" vertical="center"/>
    </xf>
    <xf numFmtId="1" fontId="23" fillId="18" borderId="1" applyAlignment="1" pivotButton="0" quotePrefix="0" xfId="0">
      <alignment horizontal="center" vertical="center"/>
    </xf>
    <xf numFmtId="0" fontId="22" fillId="4" borderId="0" applyAlignment="1" pivotButton="0" quotePrefix="0" xfId="0">
      <alignment horizontal="general" vertical="center"/>
    </xf>
    <xf numFmtId="0" fontId="60" fillId="4" borderId="0" applyAlignment="1" pivotButton="0" quotePrefix="0" xfId="0">
      <alignment horizontal="general" vertical="center"/>
    </xf>
    <xf numFmtId="0" fontId="42" fillId="18" borderId="1" applyAlignment="1" pivotButton="0" quotePrefix="0" xfId="0">
      <alignment horizontal="center" vertical="center"/>
    </xf>
    <xf numFmtId="0" fontId="59" fillId="4" borderId="0" applyAlignment="1" pivotButton="0" quotePrefix="0" xfId="0">
      <alignment horizontal="general" vertical="center"/>
    </xf>
    <xf numFmtId="0" fontId="22" fillId="0" borderId="1" applyAlignment="1" pivotButton="0" quotePrefix="0" xfId="0">
      <alignment horizontal="right" vertical="center"/>
    </xf>
    <xf numFmtId="2" fontId="27" fillId="0" borderId="1" applyAlignment="1" pivotButton="0" quotePrefix="0" xfId="0">
      <alignment horizontal="general" vertical="center"/>
    </xf>
    <xf numFmtId="2" fontId="22" fillId="4" borderId="0" applyAlignment="1" pivotButton="0" quotePrefix="0" xfId="0">
      <alignment horizontal="general" vertical="bottom"/>
    </xf>
    <xf numFmtId="2" fontId="22" fillId="4" borderId="0" applyAlignment="1" pivotButton="0" quotePrefix="0" xfId="0">
      <alignment horizontal="general" vertical="center"/>
    </xf>
    <xf numFmtId="0" fontId="60" fillId="4" borderId="0" applyAlignment="1" pivotButton="0" quotePrefix="0" xfId="0">
      <alignment horizontal="general" vertical="bottom"/>
    </xf>
    <xf numFmtId="0" fontId="59" fillId="4" borderId="0" applyAlignment="1" pivotButton="0" quotePrefix="0" xfId="0">
      <alignment horizontal="general" vertical="bottom"/>
    </xf>
    <xf numFmtId="0" fontId="22" fillId="0" borderId="28" applyAlignment="1" pivotButton="0" quotePrefix="0" xfId="0">
      <alignment horizontal="right" vertical="center"/>
    </xf>
    <xf numFmtId="0" fontId="0" fillId="0" borderId="59" pivotButton="0" quotePrefix="0" xfId="0"/>
    <xf numFmtId="2" fontId="22" fillId="0" borderId="1" applyAlignment="1" pivotButton="0" quotePrefix="0" xfId="0">
      <alignment horizontal="general" vertical="center"/>
    </xf>
    <xf numFmtId="0" fontId="22" fillId="4" borderId="0" applyAlignment="1" pivotButton="0" quotePrefix="0" xfId="0">
      <alignment horizontal="right" vertical="bottom"/>
    </xf>
    <xf numFmtId="0" fontId="22" fillId="25" borderId="1" applyAlignment="1" pivotButton="0" quotePrefix="0" xfId="0">
      <alignment horizontal="right" vertical="center" wrapText="1"/>
    </xf>
    <xf numFmtId="0" fontId="61" fillId="18" borderId="1" applyAlignment="1" pivotButton="0" quotePrefix="0" xfId="0">
      <alignment horizontal="center" vertical="center"/>
    </xf>
    <xf numFmtId="3" fontId="62" fillId="18" borderId="1" applyAlignment="1" pivotButton="0" quotePrefix="0" xfId="0">
      <alignment horizontal="general" vertical="center"/>
    </xf>
    <xf numFmtId="3" fontId="22" fillId="4" borderId="0" applyAlignment="1" pivotButton="0" quotePrefix="0" xfId="0">
      <alignment horizontal="general" vertical="bottom"/>
    </xf>
    <xf numFmtId="3" fontId="22" fillId="4" borderId="0" applyAlignment="1" pivotButton="0" quotePrefix="0" xfId="0">
      <alignment horizontal="general" vertical="center"/>
    </xf>
    <xf numFmtId="0" fontId="43" fillId="18" borderId="29" applyAlignment="1" pivotButton="0" quotePrefix="0" xfId="0">
      <alignment horizontal="center" vertical="center"/>
    </xf>
    <xf numFmtId="0" fontId="0" fillId="0" borderId="46" pivotButton="0" quotePrefix="0" xfId="0"/>
    <xf numFmtId="0" fontId="43" fillId="18" borderId="30" applyAlignment="1" pivotButton="0" quotePrefix="0" xfId="0">
      <alignment horizontal="center" vertical="bottom" wrapText="1"/>
    </xf>
    <xf numFmtId="0" fontId="0" fillId="0" borderId="60" pivotButton="0" quotePrefix="0" xfId="0"/>
    <xf numFmtId="0" fontId="43" fillId="18" borderId="31" applyAlignment="1" pivotButton="0" quotePrefix="0" xfId="0">
      <alignment horizontal="center" vertical="center"/>
    </xf>
    <xf numFmtId="0" fontId="0" fillId="0" borderId="16" pivotButton="0" quotePrefix="0" xfId="0"/>
    <xf numFmtId="166" fontId="63" fillId="20" borderId="11" applyAlignment="1" pivotButton="0" quotePrefix="0" xfId="0">
      <alignment horizontal="center" vertical="center" wrapText="1"/>
    </xf>
    <xf numFmtId="166" fontId="63" fillId="20" borderId="1" applyAlignment="1" pivotButton="0" quotePrefix="0" xfId="0">
      <alignment horizontal="center" vertical="center" wrapText="1"/>
    </xf>
    <xf numFmtId="0" fontId="0" fillId="0" borderId="62" pivotButton="0" quotePrefix="0" xfId="0"/>
    <xf numFmtId="0" fontId="64" fillId="0" borderId="1" applyAlignment="1" pivotButton="0" quotePrefix="0" xfId="59">
      <alignment horizontal="left" vertical="center" wrapText="1"/>
    </xf>
    <xf numFmtId="2" fontId="47" fillId="0" borderId="32" applyAlignment="1" pivotButton="0" quotePrefix="0" xfId="0">
      <alignment horizontal="general" vertical="bottom"/>
    </xf>
    <xf numFmtId="0" fontId="55" fillId="0" borderId="33" applyAlignment="1" pivotButton="0" quotePrefix="0" xfId="59">
      <alignment horizontal="general" vertical="top" wrapText="1"/>
    </xf>
    <xf numFmtId="0" fontId="55" fillId="0" borderId="34" applyAlignment="1" pivotButton="0" quotePrefix="0" xfId="59">
      <alignment horizontal="general" vertical="top" wrapText="1"/>
    </xf>
    <xf numFmtId="49" fontId="22" fillId="0" borderId="0" applyAlignment="1" pivotButton="0" quotePrefix="0" xfId="0">
      <alignment horizontal="left" vertical="bottom"/>
    </xf>
    <xf numFmtId="0" fontId="37" fillId="0" borderId="0" applyAlignment="1" pivotButton="0" quotePrefix="0" xfId="0">
      <alignment horizontal="general" vertical="bottom"/>
    </xf>
    <xf numFmtId="0" fontId="37" fillId="0" borderId="0" applyAlignment="1" pivotButton="0" quotePrefix="0" xfId="0">
      <alignment horizontal="left" vertical="bottom"/>
    </xf>
    <xf numFmtId="0" fontId="65" fillId="4" borderId="0" applyAlignment="1" pivotButton="0" quotePrefix="0" xfId="0">
      <alignment horizontal="general" vertical="bottom"/>
    </xf>
    <xf numFmtId="0" fontId="66" fillId="4" borderId="0" applyAlignment="1" pivotButton="0" quotePrefix="0" xfId="0">
      <alignment horizontal="general" vertical="bottom"/>
    </xf>
    <xf numFmtId="2" fontId="67" fillId="4" borderId="0" applyAlignment="1" pivotButton="0" quotePrefix="0" xfId="0">
      <alignment horizontal="general" vertical="bottom"/>
    </xf>
    <xf numFmtId="0" fontId="68" fillId="4" borderId="0" applyAlignment="1" pivotButton="0" quotePrefix="0" xfId="0">
      <alignment horizontal="general" vertical="bottom"/>
    </xf>
    <xf numFmtId="0" fontId="69" fillId="4" borderId="0" applyAlignment="1" pivotButton="0" quotePrefix="0" xfId="0">
      <alignment horizontal="general" vertical="bottom"/>
    </xf>
    <xf numFmtId="0" fontId="74" fillId="4" borderId="0" applyAlignment="1" pivotButton="0" quotePrefix="0" xfId="0">
      <alignment horizontal="general" vertical="bottom"/>
    </xf>
    <xf numFmtId="0" fontId="74" fillId="4" borderId="0" applyAlignment="1" pivotButton="0" quotePrefix="0" xfId="0">
      <alignment horizontal="center" vertical="center" wrapText="1"/>
    </xf>
    <xf numFmtId="0" fontId="51" fillId="18" borderId="35" applyAlignment="1" pivotButton="0" quotePrefix="0" xfId="0">
      <alignment horizontal="center" vertical="center" wrapText="1"/>
    </xf>
    <xf numFmtId="0" fontId="0" fillId="0" borderId="65" pivotButton="0" quotePrefix="0" xfId="0"/>
    <xf numFmtId="0" fontId="0" fillId="0" borderId="66" pivotButton="0" quotePrefix="0" xfId="0"/>
    <xf numFmtId="0" fontId="59" fillId="0" borderId="36" applyAlignment="1" pivotButton="0" quotePrefix="0" xfId="0">
      <alignment horizontal="center" vertical="center"/>
    </xf>
    <xf numFmtId="167" fontId="37" fillId="0" borderId="36" applyAlignment="1" pivotButton="0" quotePrefix="0" xfId="0">
      <alignment horizontal="center" vertical="bottom"/>
    </xf>
    <xf numFmtId="0" fontId="37" fillId="0" borderId="36" applyAlignment="1" pivotButton="0" quotePrefix="0" xfId="0">
      <alignment horizontal="center" vertical="center" wrapText="1"/>
    </xf>
    <xf numFmtId="0" fontId="0" fillId="0" borderId="68" pivotButton="0" quotePrefix="0" xfId="0"/>
    <xf numFmtId="0" fontId="0" fillId="0" borderId="69" pivotButton="0" quotePrefix="0" xfId="0"/>
    <xf numFmtId="0" fontId="59" fillId="0" borderId="1" applyAlignment="1" pivotButton="0" quotePrefix="0" xfId="0">
      <alignment horizontal="center" vertical="center"/>
    </xf>
    <xf numFmtId="167" fontId="37" fillId="0" borderId="1" applyAlignment="1" pivotButton="0" quotePrefix="0" xfId="0">
      <alignment horizontal="center" vertical="center"/>
    </xf>
    <xf numFmtId="0" fontId="37" fillId="0" borderId="1" applyAlignment="1" pivotButton="0" quotePrefix="0" xfId="0">
      <alignment horizontal="left" vertical="center" wrapText="1"/>
    </xf>
    <xf numFmtId="0" fontId="0" fillId="0" borderId="43" pivotButton="0" quotePrefix="0" xfId="0"/>
    <xf numFmtId="0" fontId="0" fillId="0" borderId="44" pivotButton="0" quotePrefix="0" xfId="0"/>
    <xf numFmtId="0" fontId="0" fillId="0" borderId="71" pivotButton="0" quotePrefix="0" xfId="0"/>
    <xf numFmtId="0" fontId="0" fillId="0" borderId="70" pivotButton="0" quotePrefix="0" xfId="0"/>
    <xf numFmtId="0" fontId="0" fillId="0" borderId="72" pivotButton="0" quotePrefix="0" xfId="0"/>
    <xf numFmtId="0" fontId="0" fillId="0" borderId="27" pivotButton="0" quotePrefix="0" xfId="0"/>
    <xf numFmtId="0" fontId="0" fillId="0" borderId="73" pivotButton="0" quotePrefix="0" xfId="0"/>
    <xf numFmtId="0" fontId="0" fillId="0" borderId="74" pivotButton="0" quotePrefix="0" xfId="0"/>
    <xf numFmtId="0" fontId="0" fillId="0" borderId="75" pivotButton="0" quotePrefix="0" xfId="0"/>
    <xf numFmtId="0" fontId="75" fillId="0" borderId="0" applyAlignment="1" pivotButton="0" quotePrefix="0" xfId="0">
      <alignment horizontal="general" vertical="bottom"/>
    </xf>
    <xf numFmtId="0" fontId="75" fillId="0" borderId="0" applyAlignment="1" pivotButton="0" quotePrefix="0" xfId="0">
      <alignment horizontal="left" vertical="center"/>
    </xf>
    <xf numFmtId="0" fontId="75" fillId="27" borderId="37" applyAlignment="1" pivotButton="0" quotePrefix="0" xfId="0">
      <alignment horizontal="left" vertical="center"/>
    </xf>
    <xf numFmtId="0" fontId="75" fillId="26" borderId="37" applyAlignment="1" pivotButton="0" quotePrefix="0" xfId="0">
      <alignment horizontal="left" vertical="center"/>
    </xf>
    <xf numFmtId="0" fontId="76" fillId="26" borderId="37" applyAlignment="1" pivotButton="0" quotePrefix="0" xfId="0">
      <alignment horizontal="left" vertical="center"/>
    </xf>
    <xf numFmtId="0" fontId="76" fillId="0" borderId="37" applyAlignment="1" pivotButton="0" quotePrefix="0" xfId="0">
      <alignment horizontal="left" vertical="center"/>
    </xf>
    <xf numFmtId="0" fontId="75" fillId="0" borderId="37" applyAlignment="1" pivotButton="0" quotePrefix="0" xfId="0">
      <alignment horizontal="left" vertical="center"/>
    </xf>
    <xf numFmtId="3" fontId="75" fillId="0" borderId="37" applyAlignment="1" pivotButton="0" quotePrefix="0" xfId="0">
      <alignment horizontal="left" vertical="center"/>
    </xf>
    <xf numFmtId="4" fontId="75" fillId="0" borderId="37" applyAlignment="1" pivotButton="0" quotePrefix="0" xfId="0">
      <alignment horizontal="left" vertical="center"/>
    </xf>
    <xf numFmtId="1" fontId="75" fillId="0" borderId="37" applyAlignment="1" pivotButton="0" quotePrefix="0" xfId="0">
      <alignment horizontal="left" vertical="center"/>
    </xf>
    <xf numFmtId="1" fontId="76" fillId="0" borderId="37" applyAlignment="1" pivotButton="0" quotePrefix="0" xfId="0">
      <alignment horizontal="left" vertical="center"/>
    </xf>
    <xf numFmtId="168" fontId="76" fillId="0" borderId="37" applyAlignment="1" pivotButton="0" quotePrefix="0" xfId="0">
      <alignment horizontal="left" vertical="center"/>
    </xf>
    <xf numFmtId="49" fontId="75" fillId="0" borderId="37" applyAlignment="1" pivotButton="0" quotePrefix="0" xfId="0">
      <alignment horizontal="left" vertical="center"/>
    </xf>
    <xf numFmtId="165" fontId="75" fillId="0" borderId="37" applyAlignment="1" pivotButton="0" quotePrefix="0" xfId="0">
      <alignment horizontal="left" vertical="center"/>
    </xf>
    <xf numFmtId="0" fontId="77" fillId="0" borderId="0" applyAlignment="1" pivotButton="0" quotePrefix="0" xfId="0">
      <alignment horizontal="general" vertical="bottom"/>
    </xf>
    <xf numFmtId="3" fontId="75" fillId="0" borderId="0" applyAlignment="1" pivotButton="0" quotePrefix="0" xfId="0">
      <alignment horizontal="general" vertical="bottom"/>
    </xf>
    <xf numFmtId="0" fontId="78" fillId="0" borderId="0" applyAlignment="1" pivotButton="0" quotePrefix="0" xfId="0">
      <alignment horizontal="general" vertical="bottom"/>
    </xf>
    <xf numFmtId="0" fontId="4" fillId="0" borderId="0" applyAlignment="1" pivotButton="0" quotePrefix="0" xfId="0">
      <alignment horizontal="general" vertical="bottom"/>
    </xf>
    <xf numFmtId="0" fontId="30" fillId="0" borderId="0" applyAlignment="1" pivotButton="0" quotePrefix="0" xfId="20">
      <alignment horizontal="general" vertical="bottom"/>
    </xf>
    <xf numFmtId="0" fontId="79" fillId="0" borderId="0" applyAlignment="1" pivotButton="0" quotePrefix="0" xfId="20">
      <alignment horizontal="general" vertical="bottom"/>
    </xf>
    <xf numFmtId="0" fontId="80" fillId="0" borderId="0" applyAlignment="1" pivotButton="0" quotePrefix="0" xfId="0">
      <alignment horizontal="general" vertical="bottom"/>
    </xf>
    <xf numFmtId="0" fontId="75" fillId="0" borderId="0" applyAlignment="1" pivotButton="0" quotePrefix="0" xfId="0">
      <alignment horizontal="right" vertical="bottom"/>
    </xf>
    <xf numFmtId="0" fontId="75" fillId="0" borderId="34" applyAlignment="1" pivotButton="0" quotePrefix="0" xfId="0">
      <alignment horizontal="general" vertical="bottom"/>
    </xf>
    <xf numFmtId="0" fontId="76" fillId="26" borderId="34" applyAlignment="1" pivotButton="0" quotePrefix="0" xfId="0">
      <alignment horizontal="general" vertical="bottom"/>
    </xf>
    <xf numFmtId="0" fontId="81" fillId="0" borderId="0" applyAlignment="1" pivotButton="0" quotePrefix="0" xfId="0">
      <alignment horizontal="left" vertical="center"/>
    </xf>
    <xf numFmtId="0" fontId="75" fillId="0" borderId="34" applyAlignment="1" pivotButton="0" quotePrefix="0" xfId="0">
      <alignment horizontal="general" vertical="center" wrapText="1"/>
    </xf>
    <xf numFmtId="0" fontId="75" fillId="0" borderId="0" applyAlignment="1" pivotButton="0" quotePrefix="0" xfId="0">
      <alignment horizontal="center" vertical="bottom"/>
    </xf>
    <xf numFmtId="1" fontId="75" fillId="0" borderId="34" applyAlignment="1" pivotButton="0" quotePrefix="0" xfId="0">
      <alignment horizontal="general" vertical="bottom"/>
    </xf>
    <xf numFmtId="4" fontId="75" fillId="0" borderId="34" applyAlignment="1" pivotButton="0" quotePrefix="0" xfId="0">
      <alignment horizontal="general" vertical="bottom"/>
    </xf>
    <xf numFmtId="1" fontId="75" fillId="0" borderId="34" applyAlignment="1" pivotButton="0" quotePrefix="0" xfId="0">
      <alignment horizontal="general" vertical="center" wrapText="1"/>
    </xf>
    <xf numFmtId="1" fontId="75" fillId="27" borderId="34" applyAlignment="1" pivotButton="0" quotePrefix="0" xfId="0">
      <alignment horizontal="general" vertical="center" wrapText="1"/>
    </xf>
    <xf numFmtId="4" fontId="75" fillId="0" borderId="0" applyAlignment="1" pivotButton="0" quotePrefix="0" xfId="0">
      <alignment horizontal="general" vertical="bottom"/>
    </xf>
    <xf numFmtId="0" fontId="82" fillId="20" borderId="34" applyAlignment="1" pivotButton="0" quotePrefix="0" xfId="0">
      <alignment horizontal="center" vertical="center"/>
    </xf>
    <xf numFmtId="166" fontId="83" fillId="28" borderId="34" applyAlignment="1" pivotButton="0" quotePrefix="0" xfId="0">
      <alignment horizontal="center" vertical="center" wrapText="1"/>
    </xf>
    <xf numFmtId="166" fontId="83" fillId="17" borderId="34" applyAlignment="1" pivotButton="0" quotePrefix="0" xfId="0">
      <alignment horizontal="center" vertical="center" wrapText="1"/>
    </xf>
    <xf numFmtId="166" fontId="75" fillId="11" borderId="34" applyAlignment="1" pivotButton="0" quotePrefix="0" xfId="0">
      <alignment horizontal="center" vertical="center" wrapText="1"/>
    </xf>
    <xf numFmtId="166" fontId="75" fillId="27" borderId="34" applyAlignment="1" pivotButton="0" quotePrefix="0" xfId="0">
      <alignment horizontal="center" vertical="center" wrapText="1"/>
    </xf>
    <xf numFmtId="166" fontId="75" fillId="29" borderId="34" applyAlignment="1" pivotButton="0" quotePrefix="0" xfId="0">
      <alignment horizontal="center" vertical="center" wrapText="1"/>
    </xf>
    <xf numFmtId="166" fontId="75" fillId="25" borderId="34" applyAlignment="1" pivotButton="0" quotePrefix="0" xfId="0">
      <alignment horizontal="center" vertical="center" wrapText="1"/>
    </xf>
    <xf numFmtId="0" fontId="82" fillId="0" borderId="34" applyAlignment="1" pivotButton="0" quotePrefix="0" xfId="0">
      <alignment horizontal="center" vertical="center"/>
    </xf>
    <xf numFmtId="0" fontId="84" fillId="0" borderId="34" applyAlignment="1" pivotButton="0" quotePrefix="0" xfId="59">
      <alignment horizontal="general" vertical="bottom" wrapText="1"/>
    </xf>
    <xf numFmtId="166" fontId="76" fillId="0" borderId="34" applyAlignment="1" pivotButton="0" quotePrefix="0" xfId="59">
      <alignment horizontal="general" vertical="bottom" wrapText="1"/>
    </xf>
    <xf numFmtId="0" fontId="76" fillId="0" borderId="34" applyAlignment="1" pivotButton="0" quotePrefix="0" xfId="59">
      <alignment horizontal="general" vertical="bottom" wrapText="1"/>
    </xf>
    <xf numFmtId="0" fontId="85" fillId="0" borderId="0" applyAlignment="1" pivotButton="0" quotePrefix="0" xfId="0">
      <alignment horizontal="general" vertical="bottom"/>
    </xf>
    <xf numFmtId="0" fontId="86" fillId="0" borderId="0" applyAlignment="1" pivotButton="0" quotePrefix="0" xfId="0">
      <alignment horizontal="left" vertical="bottom" indent="1"/>
    </xf>
    <xf numFmtId="0" fontId="75" fillId="0" borderId="0" applyAlignment="1" pivotButton="0" quotePrefix="0" xfId="0">
      <alignment horizontal="left" vertical="bottom" indent="1"/>
    </xf>
    <xf numFmtId="0" fontId="76" fillId="30" borderId="34" applyAlignment="1" pivotButton="0" quotePrefix="0" xfId="0">
      <alignment horizontal="center" vertical="center"/>
    </xf>
    <xf numFmtId="0" fontId="76" fillId="30" borderId="34" applyAlignment="1" pivotButton="0" quotePrefix="0" xfId="0">
      <alignment horizontal="center" vertical="center" wrapText="1"/>
    </xf>
    <xf numFmtId="0" fontId="87" fillId="0" borderId="27" applyAlignment="1" applyProtection="1" pivotButton="0" quotePrefix="0" xfId="0">
      <alignment horizontal="general" vertical="bottom"/>
      <protection locked="0" hidden="0"/>
    </xf>
    <xf numFmtId="1" fontId="78" fillId="0" borderId="27" applyAlignment="1" applyProtection="1" pivotButton="0" quotePrefix="0" xfId="0">
      <alignment horizontal="general" vertical="bottom"/>
      <protection locked="0" hidden="0"/>
    </xf>
    <xf numFmtId="165" fontId="78" fillId="24" borderId="27" applyAlignment="1" pivotButton="0" quotePrefix="0" xfId="0">
      <alignment horizontal="general" vertical="bottom"/>
    </xf>
    <xf numFmtId="4" fontId="78" fillId="24" borderId="27" applyAlignment="1" pivotButton="0" quotePrefix="0" xfId="0">
      <alignment horizontal="general" vertical="bottom"/>
    </xf>
    <xf numFmtId="1" fontId="78" fillId="0" borderId="34" applyAlignment="1" pivotButton="0" quotePrefix="0" xfId="0">
      <alignment horizontal="general" vertical="bottom"/>
    </xf>
    <xf numFmtId="166" fontId="76" fillId="0" borderId="38" applyAlignment="1" pivotButton="0" quotePrefix="0" xfId="59">
      <alignment horizontal="right" vertical="center" wrapText="1"/>
    </xf>
    <xf numFmtId="166" fontId="76" fillId="0" borderId="33" applyAlignment="1" pivotButton="0" quotePrefix="0" xfId="59">
      <alignment horizontal="right" vertical="center" wrapText="1"/>
    </xf>
    <xf numFmtId="166" fontId="76" fillId="0" borderId="1" applyAlignment="1" pivotButton="0" quotePrefix="0" xfId="0">
      <alignment horizontal="general" vertical="center"/>
    </xf>
    <xf numFmtId="165" fontId="76" fillId="0" borderId="1" applyAlignment="1" pivotButton="0" quotePrefix="0" xfId="59">
      <alignment horizontal="general" vertical="center" wrapText="1"/>
    </xf>
    <xf numFmtId="1" fontId="76" fillId="30" borderId="34" applyAlignment="1" pivotButton="0" quotePrefix="0" xfId="0">
      <alignment horizontal="center" vertical="center" wrapText="1"/>
    </xf>
    <xf numFmtId="0" fontId="88" fillId="30" borderId="34" applyAlignment="1" pivotButton="0" quotePrefix="0" xfId="0">
      <alignment horizontal="center" vertical="center" wrapText="1"/>
    </xf>
    <xf numFmtId="165" fontId="75" fillId="0" borderId="34" applyAlignment="1" pivotButton="0" quotePrefix="0" xfId="0">
      <alignment horizontal="general" vertical="bottom"/>
    </xf>
    <xf numFmtId="0" fontId="77" fillId="0" borderId="0" applyAlignment="1" pivotButton="0" quotePrefix="0" xfId="0">
      <alignment horizontal="left" vertical="bottom"/>
    </xf>
    <xf numFmtId="165" fontId="86" fillId="0" borderId="0" applyAlignment="1" pivotButton="0" quotePrefix="0" xfId="0">
      <alignment horizontal="right" vertical="bottom"/>
    </xf>
    <xf numFmtId="165" fontId="75" fillId="24" borderId="34" applyAlignment="1" pivotButton="0" quotePrefix="0" xfId="0">
      <alignment horizontal="general" vertical="bottom"/>
    </xf>
    <xf numFmtId="0" fontId="76" fillId="3" borderId="34" applyAlignment="1" pivotButton="0" quotePrefix="0" xfId="0">
      <alignment horizontal="left" vertical="center"/>
    </xf>
    <xf numFmtId="0" fontId="76" fillId="3" borderId="39" applyAlignment="1" pivotButton="0" quotePrefix="0" xfId="0">
      <alignment horizontal="left" vertical="center"/>
    </xf>
    <xf numFmtId="0" fontId="76" fillId="3" borderId="40" applyAlignment="1" pivotButton="0" quotePrefix="0" xfId="0">
      <alignment horizontal="center" vertical="center"/>
    </xf>
    <xf numFmtId="0" fontId="76" fillId="3" borderId="41" applyAlignment="1" pivotButton="0" quotePrefix="0" xfId="0">
      <alignment horizontal="center" vertical="center"/>
    </xf>
    <xf numFmtId="3" fontId="78" fillId="0" borderId="27" applyAlignment="1" applyProtection="1" pivotButton="0" quotePrefix="0" xfId="0">
      <alignment horizontal="general" vertical="bottom"/>
      <protection locked="0" hidden="0"/>
    </xf>
    <xf numFmtId="166" fontId="76" fillId="0" borderId="34" applyAlignment="1" pivotButton="0" quotePrefix="0" xfId="59">
      <alignment horizontal="right" vertical="center" wrapText="1"/>
    </xf>
    <xf numFmtId="4" fontId="78" fillId="0" borderId="1" applyAlignment="1" pivotButton="0" quotePrefix="0" xfId="0">
      <alignment horizontal="right" vertical="bottom"/>
    </xf>
    <xf numFmtId="4" fontId="89" fillId="0" borderId="27" applyAlignment="1" pivotButton="0" quotePrefix="0" xfId="0">
      <alignment horizontal="general" vertical="bottom"/>
    </xf>
    <xf numFmtId="4" fontId="90" fillId="0" borderId="27" applyAlignment="1" pivotButton="0" quotePrefix="0" xfId="0">
      <alignment horizontal="general" vertical="bottom"/>
    </xf>
    <xf numFmtId="165" fontId="75" fillId="0" borderId="0" applyAlignment="1" pivotButton="0" quotePrefix="0" xfId="0">
      <alignment horizontal="general" vertical="bottom"/>
    </xf>
    <xf numFmtId="165" fontId="91" fillId="24" borderId="34" applyAlignment="1" pivotButton="0" quotePrefix="0" xfId="0">
      <alignment horizontal="general" vertical="bottom"/>
    </xf>
    <xf numFmtId="0" fontId="78" fillId="0" borderId="34" applyAlignment="1" pivotButton="0" quotePrefix="0" xfId="0">
      <alignment horizontal="general" vertical="bottom"/>
    </xf>
    <xf numFmtId="0" fontId="92" fillId="0" borderId="0" applyAlignment="1" pivotButton="0" quotePrefix="0" xfId="0">
      <alignment horizontal="general" vertical="bottom"/>
    </xf>
    <xf numFmtId="0" fontId="78" fillId="0" borderId="34" applyAlignment="1" pivotButton="0" quotePrefix="0" xfId="0">
      <alignment horizontal="center" vertical="bottom"/>
    </xf>
    <xf numFmtId="0" fontId="89" fillId="0" borderId="34" applyAlignment="1" pivotButton="0" quotePrefix="0" xfId="0">
      <alignment horizontal="center" vertical="bottom"/>
    </xf>
    <xf numFmtId="0" fontId="78" fillId="0" borderId="0" applyAlignment="1" pivotButton="0" quotePrefix="0" xfId="0">
      <alignment horizontal="right" vertical="bottom"/>
    </xf>
    <xf numFmtId="1" fontId="78" fillId="0" borderId="0" applyAlignment="1" pivotButton="0" quotePrefix="0" xfId="0">
      <alignment horizontal="left" vertical="bottom"/>
    </xf>
    <xf numFmtId="4" fontId="78" fillId="0" borderId="34" applyAlignment="1" pivotButton="0" quotePrefix="0" xfId="0">
      <alignment horizontal="general" vertical="bottom"/>
    </xf>
    <xf numFmtId="4" fontId="91" fillId="0" borderId="34" applyAlignment="1" pivotButton="0" quotePrefix="0" xfId="0">
      <alignment horizontal="general" vertical="bottom"/>
    </xf>
    <xf numFmtId="0" fontId="84" fillId="0" borderId="0" applyAlignment="1" pivotButton="0" quotePrefix="0" xfId="0">
      <alignment horizontal="general" vertical="bottom"/>
    </xf>
    <xf numFmtId="0" fontId="76" fillId="0" borderId="0" applyAlignment="1" pivotButton="0" quotePrefix="0" xfId="0">
      <alignment horizontal="general" vertical="bottom"/>
    </xf>
    <xf numFmtId="0" fontId="75" fillId="26" borderId="34" applyAlignment="1" pivotButton="0" quotePrefix="0" xfId="0">
      <alignment horizontal="center" vertical="bottom"/>
    </xf>
    <xf numFmtId="1" fontId="75" fillId="24" borderId="34" applyAlignment="1" pivotButton="0" quotePrefix="0" xfId="0">
      <alignment horizontal="center" vertical="bottom"/>
    </xf>
    <xf numFmtId="0" fontId="78" fillId="26" borderId="39" applyAlignment="1" pivotButton="0" quotePrefix="0" xfId="0">
      <alignment horizontal="general" vertical="bottom"/>
    </xf>
    <xf numFmtId="0" fontId="75" fillId="26" borderId="40" applyAlignment="1" pivotButton="0" quotePrefix="0" xfId="0">
      <alignment horizontal="general" vertical="bottom"/>
    </xf>
    <xf numFmtId="0" fontId="78" fillId="26" borderId="40" applyAlignment="1" pivotButton="0" quotePrefix="0" xfId="0">
      <alignment horizontal="general" vertical="bottom"/>
    </xf>
    <xf numFmtId="168" fontId="75" fillId="0" borderId="34" applyAlignment="1" pivotButton="0" quotePrefix="0" xfId="0">
      <alignment horizontal="general" vertical="bottom"/>
    </xf>
    <xf numFmtId="168" fontId="78" fillId="0" borderId="34" applyAlignment="1" pivotButton="0" quotePrefix="0" xfId="0">
      <alignment horizontal="general" vertical="center"/>
    </xf>
    <xf numFmtId="0" fontId="75" fillId="0" borderId="42" applyAlignment="1" pivotButton="0" quotePrefix="0" xfId="0">
      <alignment horizontal="general" vertical="bottom"/>
    </xf>
    <xf numFmtId="0" fontId="78" fillId="0" borderId="40" applyAlignment="1" pivotButton="0" quotePrefix="0" xfId="0">
      <alignment horizontal="general" vertical="bottom"/>
    </xf>
    <xf numFmtId="0" fontId="75" fillId="0" borderId="40" applyAlignment="1" pivotButton="0" quotePrefix="0" xfId="0">
      <alignment horizontal="general" vertical="bottom"/>
    </xf>
    <xf numFmtId="0" fontId="75" fillId="26" borderId="39" applyAlignment="1" pivotButton="0" quotePrefix="0" xfId="0">
      <alignment horizontal="general" vertical="bottom"/>
    </xf>
    <xf numFmtId="168" fontId="75" fillId="0" borderId="41" applyAlignment="1" pivotButton="0" quotePrefix="0" xfId="0">
      <alignment horizontal="general" vertical="bottom"/>
    </xf>
    <xf numFmtId="168" fontId="91" fillId="0" borderId="34" applyAlignment="1" pivotButton="0" quotePrefix="0" xfId="0">
      <alignment horizontal="general" vertical="bottom"/>
    </xf>
  </cellXfs>
  <cellStyles count="55">
    <cellStyle name="Normal" xfId="0" builtinId="0"/>
    <cellStyle name="Comma" xfId="1" builtinId="3"/>
    <cellStyle name="Comma [0]" xfId="2" builtinId="6"/>
    <cellStyle name="Currency" xfId="3" builtinId="4"/>
    <cellStyle name="Currency [0]" xfId="4" builtinId="7"/>
    <cellStyle name="Percent" xfId="5" builtinId="5"/>
    <cellStyle name="*unknown*" xfId="6" builtinId="8"/>
    <cellStyle name="20% - Accent1" xfId="7"/>
    <cellStyle name="20% - Accent2" xfId="8"/>
    <cellStyle name="20% - Accent3" xfId="9"/>
    <cellStyle name="20% - Accent4" xfId="10"/>
    <cellStyle name="20% - Accent5" xfId="11"/>
    <cellStyle name="20% - Accent6" xfId="12"/>
    <cellStyle name="40% - Accent1" xfId="13"/>
    <cellStyle name="40% - Accent2" xfId="14"/>
    <cellStyle name="40% - Accent3" xfId="15"/>
    <cellStyle name="40% - Accent4" xfId="16"/>
    <cellStyle name="40% - Accent5" xfId="17"/>
    <cellStyle name="40% - Accent6" xfId="18"/>
    <cellStyle name="60% - Accent1" xfId="19"/>
    <cellStyle name="60% - Accent2" xfId="20"/>
    <cellStyle name="60% - Accent3" xfId="21"/>
    <cellStyle name="60% - Accent4" xfId="22"/>
    <cellStyle name="60% - Accent5" xfId="23"/>
    <cellStyle name="60% - Accent6" xfId="24"/>
    <cellStyle name="Accent1" xfId="25"/>
    <cellStyle name="Accent2" xfId="26"/>
    <cellStyle name="Accent3" xfId="27"/>
    <cellStyle name="Accent4" xfId="28"/>
    <cellStyle name="Accent5" xfId="29"/>
    <cellStyle name="Accent6" xfId="30"/>
    <cellStyle name="Bad 1" xfId="31"/>
    <cellStyle name="Calculation" xfId="32"/>
    <cellStyle name="Check Cell" xfId="33"/>
    <cellStyle name="Explanatory Text" xfId="34"/>
    <cellStyle name="Good 2" xfId="35"/>
    <cellStyle name="Heading 1 3" xfId="36"/>
    <cellStyle name="Heading 2 4" xfId="37"/>
    <cellStyle name="Heading 3" xfId="38"/>
    <cellStyle name="Heading 4" xfId="39"/>
    <cellStyle name="Input" xfId="40"/>
    <cellStyle name="Linked Cell" xfId="41"/>
    <cellStyle name="Millares 2" xfId="42"/>
    <cellStyle name="Neutral 2" xfId="43"/>
    <cellStyle name="Neutral 3" xfId="44"/>
    <cellStyle name="Normal 2" xfId="45"/>
    <cellStyle name="Normal 2 2" xfId="46"/>
    <cellStyle name="Normal 3" xfId="47"/>
    <cellStyle name="Normal 4" xfId="48"/>
    <cellStyle name="Note 5" xfId="49"/>
    <cellStyle name="Output" xfId="50"/>
    <cellStyle name="Title" xfId="51"/>
    <cellStyle name="Total 2" xfId="52"/>
    <cellStyle name="Total 3" xfId="53"/>
    <cellStyle name="Warning Text" xfId="54"/>
  </cellStyles>
  <dxfs count="2">
    <dxf>
      <fill>
        <patternFill>
          <bgColor rgb="FFCCFFCC"/>
        </patternFill>
      </fill>
      <border>
        <left/>
        <right/>
        <top/>
        <bottom/>
        <diagonal/>
      </border>
    </dxf>
    <dxf>
      <font>
        <color rgb="FFCCFFCC"/>
      </font>
      <fill>
        <patternFill>
          <bgColor rgb="FFCCFFCC"/>
        </patternFill>
      </fill>
      <border>
        <left/>
        <right/>
        <top/>
        <bottom/>
        <diagonal/>
      </border>
    </dxf>
  </dxfs>
  <colors>
    <indexedColors>
      <rgbColor rgb="FF000000"/>
      <rgbColor rgb="FFFFFFFF"/>
      <rgbColor rgb="FFFF0000"/>
      <rgbColor rgb="FF00FF00"/>
      <rgbColor rgb="FF0000FF"/>
      <rgbColor rgb="FFFFFF00"/>
      <rgbColor rgb="FFFF00FF"/>
      <rgbColor rgb="FF99FFCC"/>
      <rgbColor rgb="FF800000"/>
      <rgbColor rgb="FF008000"/>
      <rgbColor rgb="FF000080"/>
      <rgbColor rgb="FFBFBFBF"/>
      <rgbColor rgb="FF800080"/>
      <rgbColor rgb="FF1F497D"/>
      <rgbColor rgb="FFC0C0C0"/>
      <rgbColor rgb="FF808080"/>
      <rgbColor rgb="FF95B3D7"/>
      <rgbColor rgb="FFC0504D"/>
      <rgbColor rgb="FFFFFFCC"/>
      <rgbColor rgb="FFCCFFFF"/>
      <rgbColor rgb="FF660066"/>
      <rgbColor rgb="FFFF8080"/>
      <rgbColor rgb="FF0066CC"/>
      <rgbColor rgb="FFCCCCFF"/>
      <rgbColor rgb="FF000080"/>
      <rgbColor rgb="FFFF00FF"/>
      <rgbColor rgb="FFD9D9D9"/>
      <rgbColor rgb="FFF2F2F2"/>
      <rgbColor rgb="FF800080"/>
      <rgbColor rgb="FF800000"/>
      <rgbColor rgb="FF008080"/>
      <rgbColor rgb="FF0000FF"/>
      <rgbColor rgb="FF00CCFF"/>
      <rgbColor rgb="FFE2F0D9"/>
      <rgbColor rgb="FFCCFFCC"/>
      <rgbColor rgb="FFFFFF99"/>
      <rgbColor rgb="FF99CCFF"/>
      <rgbColor rgb="FFFF99CC"/>
      <rgbColor rgb="FFCC99FF"/>
      <rgbColor rgb="FFFFCC99"/>
      <rgbColor rgb="FF3366FF"/>
      <rgbColor rgb="FF33CCCC"/>
      <rgbColor rgb="FF99CC00"/>
      <rgbColor rgb="FFFFCC00"/>
      <rgbColor rgb="FFFF9900"/>
      <rgbColor rgb="FFFF6600"/>
      <rgbColor rgb="FF878787"/>
      <rgbColor rgb="FF969696"/>
      <rgbColor rgb="FF003366"/>
      <rgbColor rgb="FF339966"/>
      <rgbColor rgb="FF003300"/>
      <rgbColor rgb="FF333300"/>
      <rgbColor rgb="FF993300"/>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charts/chart1.xml><?xml version="1.0" encoding="utf-8"?>
<chartSpace xmlns="http://schemas.openxmlformats.org/drawingml/2006/chart">
  <chart>
    <title>
      <tx>
        <rich>
          <a:bodyPr xmlns:a="http://schemas.openxmlformats.org/drawingml/2006/main" rot="0"/>
          <a:lstStyle xmlns:a="http://schemas.openxmlformats.org/drawingml/2006/main"/>
          <a:p xmlns:a="http://schemas.openxmlformats.org/drawingml/2006/main">
            <a:pPr>
              <a:defRPr sz="1300" b="0" strike="noStrike">
                <a:uFillTx/>
                <a:latin typeface="Arial"/>
              </a:defRPr>
            </a:pPr>
            <a:r>
              <a:rPr lang="es-ES" sz="1600" b="1" strike="noStrike">
                <a:solidFill>
                  <a:srgbClr val="000000"/>
                </a:solidFill>
                <a:uFillTx/>
                <a:latin typeface="Calibri"/>
                <a:ea typeface="Calibri"/>
              </a:rPr>
              <a:t xml:space="preserve">Absorciones estimadas a los 30 años </a:t>
            </a:r>
          </a:p>
          <a:p xmlns:a="http://schemas.openxmlformats.org/drawingml/2006/main">
            <a:pPr>
              <a:defRPr sz="1300" b="0" strike="noStrike">
                <a:uFillTx/>
                <a:latin typeface="Arial"/>
              </a:defRPr>
            </a:pPr>
            <a:r>
              <a:rPr lang="es-ES" sz="1600" b="1" strike="noStrike">
                <a:solidFill>
                  <a:srgbClr val="000000"/>
                </a:solidFill>
                <a:uFillTx/>
                <a:latin typeface="Calibri"/>
                <a:ea typeface="Calibri"/>
              </a:rPr>
              <a:t>(t CO</a:t>
            </a:r>
            <a:r>
              <a:rPr lang="es-ES" sz="1600" b="1" strike="noStrike" baseline="-25000">
                <a:solidFill>
                  <a:srgbClr val="000000"/>
                </a:solidFill>
                <a:uFillTx/>
                <a:latin typeface="Calibri"/>
                <a:ea typeface="Calibri"/>
              </a:rPr>
              <a:t>2</a:t>
            </a:r>
            <a:r>
              <a:rPr lang="es-ES" sz="1600" b="1" strike="noStrike">
                <a:solidFill>
                  <a:srgbClr val="000000"/>
                </a:solidFill>
                <a:uFillTx/>
                <a:latin typeface="Calibri"/>
                <a:ea typeface="Calibri"/>
              </a:rPr>
              <a:t>/pie)</a:t>
            </a:r>
          </a:p>
        </rich>
      </tx>
      <overlay val="0"/>
      <spPr>
        <a:noFill xmlns:a="http://schemas.openxmlformats.org/drawingml/2006/main"/>
        <a:ln xmlns:a="http://schemas.openxmlformats.org/drawingml/2006/main" w="25560">
          <a:noFill/>
          <a:prstDash val="solid"/>
        </a:ln>
      </spPr>
    </title>
    <plotArea>
      <layout>
        <manualLayout>
          <layoutTarget val="inner"/>
          <xMode val="edge"/>
          <yMode val="edge"/>
          <wMode val="factor"/>
          <hMode val="factor"/>
          <x val="0.495491087032506"/>
          <y val="0.0426668231703738"/>
          <w val="0.447465921006641"/>
          <h val="0.936615998591467"/>
        </manualLayout>
      </layout>
      <barChart>
        <barDir val="bar"/>
        <grouping val="clustered"/>
        <varyColors val="0"/>
        <ser>
          <idx val="0"/>
          <order val="0"/>
          <spPr>
            <a:solidFill xmlns:a="http://schemas.openxmlformats.org/drawingml/2006/main">
              <a:srgbClr val="339966"/>
            </a:solidFill>
            <a:ln xmlns:a="http://schemas.openxmlformats.org/drawingml/2006/main" w="12600">
              <a:noFill/>
              <a:prstDash val="solid"/>
            </a:ln>
          </spPr>
          <invertIfNegative val="0"/>
          <dPt>
            <idx val="83"/>
            <invertIfNegative val="0"/>
            <spPr>
              <a:solidFill xmlns:a="http://schemas.openxmlformats.org/drawingml/2006/main">
                <a:srgbClr val="339966"/>
              </a:solidFill>
              <a:ln xmlns:a="http://schemas.openxmlformats.org/drawingml/2006/main" w="0">
                <a:noFill/>
                <a:prstDash val="solid"/>
              </a:ln>
            </spPr>
          </dPt>
          <dLbls>
            <dLbl>
              <idx val="83"/>
              <txPr>
                <a:bodyPr xmlns:a="http://schemas.openxmlformats.org/drawingml/2006/main" wrap="square"/>
                <a:lstStyle xmlns:a="http://schemas.openxmlformats.org/drawingml/2006/main"/>
                <a:p xmlns:a="http://schemas.openxmlformats.org/drawingml/2006/main">
                  <a:pPr>
                    <a:defRPr sz="1000" b="0" strike="noStrike">
                      <a:solidFill>
                        <a:srgbClr val="000000"/>
                      </a:solidFill>
                      <a:uFillTx/>
                      <a:latin typeface="Calibri"/>
                    </a:defRPr>
                  </a:pPr>
                  <a:r>
                    <a:t/>
                  </a:r>
                </a:p>
              </txPr>
              <dLblPos val="outEnd"/>
              <showLegendKey val="0"/>
              <showVal val="0"/>
              <showCatName val="0"/>
              <showSerName val="0"/>
              <showPercent val="0"/>
            </dLbl>
            <txPr>
              <a:bodyPr xmlns:a="http://schemas.openxmlformats.org/drawingml/2006/main" wrap="square"/>
              <a:lstStyle xmlns:a="http://schemas.openxmlformats.org/drawingml/2006/main"/>
              <a:p xmlns:a="http://schemas.openxmlformats.org/drawingml/2006/main">
                <a:pPr>
                  <a:defRPr sz="1000" b="0" strike="noStrike">
                    <a:solidFill>
                      <a:srgbClr val="000000"/>
                    </a:solidFill>
                    <a:uFillTx/>
                    <a:latin typeface="Calibri"/>
                  </a:defRPr>
                </a:pPr>
                <a:r>
                  <a:t/>
                </a:r>
              </a:p>
            </txPr>
            <dLblPos val="outEnd"/>
            <showLegendKey val="0"/>
            <showVal val="0"/>
            <showCatName val="0"/>
            <showSerName val="0"/>
            <showPercent val="0"/>
            <showLeaderLines val="1"/>
          </dLbls>
          <cat>
            <strRef>
              <f>'Datos y cálculos'!$M$85:$M$173</f>
              <strCache>
                <ptCount val="89"/>
                <pt idx="0">
                  <v>Juniperus oxycedrus, J. communis</v>
                </pt>
                <pt idx="1">
                  <v>Juniperus cedrus</v>
                </pt>
                <pt idx="2">
                  <v>Thuja spp.</v>
                </pt>
                <pt idx="3">
                  <v>Juniperus thurifera</v>
                </pt>
                <pt idx="4">
                  <v>Fagus sylvatica</v>
                </pt>
                <pt idx="5">
                  <v>Juniperus phoenicea</v>
                </pt>
                <pt idx="6">
                  <v>Juniperus phoenicea canariensis</v>
                </pt>
                <pt idx="7">
                  <v>Juniperus turbinata canariensis</v>
                </pt>
                <pt idx="8">
                  <v>Pinus pinaster (Resto)</v>
                </pt>
                <pt idx="9">
                  <v>Pinus sylvestris Sistema Ibérico</v>
                </pt>
                <pt idx="10">
                  <v>Ilex aquifolium</v>
                </pt>
                <pt idx="11">
                  <v>Pinus nigra Sistema Ibérico</v>
                </pt>
                <pt idx="12">
                  <v>Ilex canariensis</v>
                </pt>
                <pt idx="13">
                  <v>Cupressus arizonica</v>
                </pt>
                <pt idx="14">
                  <v>Cupressus macrocarpa</v>
                </pt>
                <pt idx="15">
                  <v>Cupressus sempervirens</v>
                </pt>
                <pt idx="16">
                  <v>Pinus sylvestris (Resto)</v>
                </pt>
                <pt idx="17">
                  <v>Taxus baccata</v>
                </pt>
                <pt idx="18">
                  <v>Pinus sylvestris Sistema Central</v>
                </pt>
                <pt idx="19">
                  <v>Pinus sylvestris Pirineos</v>
                </pt>
                <pt idx="20">
                  <v>Quercus ilex</v>
                </pt>
                <pt idx="21">
                  <v>Pinus nigra (Resto)</v>
                </pt>
                <pt idx="22">
                  <v>Tamarix spp.</v>
                </pt>
                <pt idx="23">
                  <v>Tetraclinis articulata</v>
                </pt>
                <pt idx="24">
                  <v>Pinus halepensis</v>
                </pt>
                <pt idx="25">
                  <v>Olea europaea</v>
                </pt>
                <pt idx="26">
                  <v>Tilia spp.</v>
                </pt>
                <pt idx="27">
                  <v>Phillyrea latifolia</v>
                </pt>
                <pt idx="28">
                  <v>Arbutus unedo</v>
                </pt>
                <pt idx="29">
                  <v>Pinus uncinata</v>
                </pt>
                <pt idx="30">
                  <v>Ceratonia siliqua</v>
                </pt>
                <pt idx="31">
                  <v>Betula spp.</v>
                </pt>
                <pt idx="32">
                  <v>Carpinus betulus</v>
                </pt>
                <pt idx="33">
                  <v>Abies alba</v>
                </pt>
                <pt idx="34">
                  <v>Cryptomeria japonica</v>
                </pt>
                <pt idx="35">
                  <v>Alnus spp.</v>
                </pt>
                <pt idx="36">
                  <v>Quercus faginea</v>
                </pt>
                <pt idx="37">
                  <v>Quercus suber</v>
                </pt>
                <pt idx="38">
                  <v>Corylus avellana</v>
                </pt>
                <pt idx="39">
                  <v>Quercus canariensis</v>
                </pt>
                <pt idx="40">
                  <v>Pinus canariensis</v>
                </pt>
                <pt idx="41">
                  <v>Quercus pubescens (Q. humilis)</v>
                </pt>
                <pt idx="42">
                  <v>Quercus pyrenaica</v>
                </pt>
                <pt idx="43">
                  <v>Pinus pinea</v>
                </pt>
                <pt idx="44">
                  <v>Quercus petraea</v>
                </pt>
                <pt idx="45">
                  <v>Pinus pinaster ssp. mesogeensis Sistema Central</v>
                </pt>
                <pt idx="46">
                  <v>Fraxinus spp.</v>
                </pt>
                <pt idx="47">
                  <v>Castanea sativa</v>
                </pt>
                <pt idx="48">
                  <v>Juglans regia</v>
                </pt>
                <pt idx="49">
                  <v>Robinia pseudacacia</v>
                </pt>
                <pt idx="50">
                  <v>Quercus robur</v>
                </pt>
                <pt idx="51">
                  <v>Amelanchier ovalis</v>
                </pt>
                <pt idx="52">
                  <v>Cornus sanguinea</v>
                </pt>
                <pt idx="53">
                  <v>Crataegus spp.</v>
                </pt>
                <pt idx="54">
                  <v>Erica arborea (Canarias)</v>
                </pt>
                <pt idx="55">
                  <v>Laurus azorica</v>
                </pt>
                <pt idx="56">
                  <v>Laurus nobilis</v>
                </pt>
                <pt idx="57">
                  <v>Morella faya</v>
                </pt>
                <pt idx="58">
                  <v>Myrtus communis</v>
                </pt>
                <pt idx="59">
                  <v>Pistacia terebinthus</v>
                </pt>
                <pt idx="60">
                  <v>Rhamnus alaternus</v>
                </pt>
                <pt idx="61">
                  <v>Quercus rubra</v>
                </pt>
                <pt idx="62">
                  <v>Acer spp.</v>
                </pt>
                <pt idx="63">
                  <v>Malus sylvestris</v>
                </pt>
                <pt idx="64">
                  <v>Prunus spp.</v>
                </pt>
                <pt idx="65">
                  <v>Pyrus spp.</v>
                </pt>
                <pt idx="66">
                  <v>Sorbus spp.</v>
                </pt>
                <pt idx="67">
                  <v>Ulmus spp.</v>
                </pt>
                <pt idx="68">
                  <v>Abies pinsapo</v>
                </pt>
                <pt idx="69">
                  <v>Cedrus atlantica</v>
                </pt>
                <pt idx="70">
                  <v>Larix spp.</v>
                </pt>
                <pt idx="71">
                  <v>Pinus pinaster ssp. atlantica Zona Norte interior</v>
                </pt>
                <pt idx="72">
                  <v>Platanus hispanica</v>
                </pt>
                <pt idx="73">
                  <v>Populus alba</v>
                </pt>
                <pt idx="74">
                  <v>Pinus pinaster ssp. atlantica Zona Norte costera</v>
                </pt>
                <pt idx="75">
                  <v>Phoenix spp.</v>
                </pt>
                <pt idx="76">
                  <v>Salix spp.</v>
                </pt>
                <pt idx="77">
                  <v>Celtis australis</v>
                </pt>
                <pt idx="78">
                  <v>Populus nigra</v>
                </pt>
                <pt idx="79">
                  <v>Populus tremula</v>
                </pt>
                <pt idx="80">
                  <v>Chamaecyparis lawsoniana</v>
                </pt>
                <pt idx="81">
                  <v>Pinus radiata</v>
                </pt>
                <pt idx="82">
                  <v>Pinus taeda</v>
                </pt>
                <pt idx="83">
                  <v>Populus x canadensis</v>
                </pt>
                <pt idx="84">
                  <v>Picea abies</v>
                </pt>
                <pt idx="85">
                  <v>Pseudotsuga menziesii</v>
                </pt>
                <pt idx="86">
                  <v>Eucalyptus camaldulensis</v>
                </pt>
                <pt idx="87">
                  <v>Eucalyptus globulus</v>
                </pt>
                <pt idx="88">
                  <v>Eucaliptus nitens</v>
                </pt>
              </strCache>
            </strRef>
          </cat>
          <val>
            <numRef>
              <f>'Datos y cálculos'!$N$85:$N$173</f>
              <numCache>
                <formatCode>General</formatCode>
                <ptCount val="89"/>
                <pt idx="0">
                  <v>0.0170771316531693</v>
                </pt>
                <pt idx="1">
                  <v>0.0170771316531693</v>
                </pt>
                <pt idx="2">
                  <v>0.0170771316531693</v>
                </pt>
                <pt idx="3">
                  <v>0.0209135619840239</v>
                </pt>
                <pt idx="4">
                  <v>0.0272090041672545</v>
                </pt>
                <pt idx="5">
                  <v>0.0282831198316217</v>
                </pt>
                <pt idx="6">
                  <v>0.0282831198316217</v>
                </pt>
                <pt idx="7">
                  <v>0.0282831198316217</v>
                </pt>
                <pt idx="8">
                  <v>0.0338461354274744</v>
                </pt>
                <pt idx="9">
                  <v>0.0474589324599615</v>
                </pt>
                <pt idx="10">
                  <v>0.0478070233168207</v>
                </pt>
                <pt idx="11">
                  <v>0.0512365456949555</v>
                </pt>
                <pt idx="12">
                  <v>0.0538433348315203</v>
                </pt>
                <pt idx="13">
                  <v>0.0579788405560717</v>
                </pt>
                <pt idx="14">
                  <v>0.0579788405560717</v>
                </pt>
                <pt idx="15">
                  <v>0.0579788405560717</v>
                </pt>
                <pt idx="16">
                  <v>0.0579788405560717</v>
                </pt>
                <pt idx="17">
                  <v>0.0579788405560717</v>
                </pt>
                <pt idx="18">
                  <v>0.0610244498234422</v>
                </pt>
                <pt idx="19">
                  <v>0.0654531393848115</v>
                </pt>
                <pt idx="20">
                  <v>0.07213557236996999</v>
                </pt>
                <pt idx="21">
                  <v>0.0791978136992805</v>
                </pt>
                <pt idx="22">
                  <v>0.0799418693850176</v>
                </pt>
                <pt idx="23">
                  <v>0.0799418693850176</v>
                </pt>
                <pt idx="24">
                  <v>0.0821892270440258</v>
                </pt>
                <pt idx="25">
                  <v>0.0840818994782636</v>
                </pt>
                <pt idx="26">
                  <v>0.08748902559678309</v>
                </pt>
                <pt idx="27">
                  <v>0.0893599357406664</v>
                </pt>
                <pt idx="28">
                  <v>0.08940677596854819</v>
                </pt>
                <pt idx="29">
                  <v>0.0901404032871185</v>
                </pt>
                <pt idx="30">
                  <v>0.09294068767376309</v>
                </pt>
                <pt idx="31">
                  <v>0.09341734345507791</v>
                </pt>
                <pt idx="32">
                  <v>0.09341734345507791</v>
                </pt>
                <pt idx="33">
                  <v>0.095317224174204</v>
                </pt>
                <pt idx="34">
                  <v>0.095317224174204</v>
                </pt>
                <pt idx="35">
                  <v>0.0971567394595937</v>
                </pt>
                <pt idx="36">
                  <v>0.09755667396679001</v>
                </pt>
                <pt idx="37">
                  <v>0.111166737537668</v>
                </pt>
                <pt idx="38">
                  <v>0.117528300654495</v>
                </pt>
                <pt idx="39">
                  <v>0.12721465554673</v>
                </pt>
                <pt idx="40">
                  <v>0.135349006408369</v>
                </pt>
                <pt idx="41">
                  <v>0.147557939006115</v>
                </pt>
                <pt idx="42">
                  <v>0.147931932114712</v>
                </pt>
                <pt idx="43">
                  <v>0.167607001838775</v>
                </pt>
                <pt idx="44">
                  <v>0.179000639871121</v>
                </pt>
                <pt idx="45">
                  <v>0.179742735303618</v>
                </pt>
                <pt idx="46">
                  <v>0.184705651688016</v>
                </pt>
                <pt idx="47">
                  <v>0.186177230927745</v>
                </pt>
                <pt idx="48">
                  <v>0.186177230927745</v>
                </pt>
                <pt idx="49">
                  <v>0.191145537411418</v>
                </pt>
                <pt idx="50">
                  <v>0.192469667762261</v>
                </pt>
                <pt idx="51">
                  <v>0.205165851678638</v>
                </pt>
                <pt idx="52">
                  <v>0.205165851678638</v>
                </pt>
                <pt idx="53">
                  <v>0.205165851678638</v>
                </pt>
                <pt idx="54">
                  <v>0.205165851678638</v>
                </pt>
                <pt idx="55">
                  <v>0.205165851678638</v>
                </pt>
                <pt idx="56">
                  <v>0.205165851678638</v>
                </pt>
                <pt idx="57">
                  <v>0.205165851678638</v>
                </pt>
                <pt idx="58">
                  <v>0.205165851678638</v>
                </pt>
                <pt idx="59">
                  <v>0.205165851678638</v>
                </pt>
                <pt idx="60">
                  <v>0.205165851678638</v>
                </pt>
                <pt idx="61">
                  <v>0.221540577784436</v>
                </pt>
                <pt idx="62">
                  <v>0.224633041953512</v>
                </pt>
                <pt idx="63">
                  <v>0.224633041953512</v>
                </pt>
                <pt idx="64">
                  <v>0.224633041953512</v>
                </pt>
                <pt idx="65">
                  <v>0.224633041953512</v>
                </pt>
                <pt idx="66">
                  <v>0.247718152224448</v>
                </pt>
                <pt idx="67">
                  <v>0.2704944</v>
                </pt>
                <pt idx="68">
                  <v>0.329086456271871</v>
                </pt>
                <pt idx="69">
                  <v>0.329086456271871</v>
                </pt>
                <pt idx="70">
                  <v>0.515736497295969</v>
                </pt>
                <pt idx="71">
                  <v>0.582494936309524</v>
                </pt>
                <pt idx="72">
                  <v>0.67165279962424</v>
                </pt>
                <pt idx="73">
                  <v>0.67165279962424</v>
                </pt>
                <pt idx="74">
                  <v>0.691215846529678</v>
                </pt>
                <pt idx="75">
                  <v>0.895659406331035</v>
                </pt>
                <pt idx="76">
                  <v>0.895659406331035</v>
                </pt>
                <pt idx="77">
                  <v>1.00644495331503</v>
                </pt>
                <pt idx="78">
                  <v>1.00644495331503</v>
                </pt>
                <pt idx="79">
                  <v>1.00644495331503</v>
                </pt>
                <pt idx="80">
                  <v>1.06476617870329</v>
                </pt>
                <pt idx="81">
                  <v>1.1651157738742</v>
                </pt>
                <pt idx="82">
                  <v>1.1651157738742</v>
                </pt>
                <pt idx="83">
                  <v>1.17740182512525</v>
                </pt>
                <pt idx="84">
                  <v>1.29646813235652</v>
                </pt>
                <pt idx="85">
                  <v>1.29646813235652</v>
                </pt>
                <pt idx="86">
                  <v>1.56582802226225</v>
                </pt>
                <pt idx="87">
                  <v>2.03612984031692</v>
                </pt>
                <pt idx="88">
                  <v>2.03612984031692</v>
                </pt>
              </numCache>
            </numRef>
          </val>
        </ser>
        <gapWidth val="150"/>
        <overlap val="0"/>
        <axId val="54818255"/>
        <axId val="78231543"/>
      </barChart>
      <catAx>
        <axId val="54818255"/>
        <scaling>
          <orientation val="minMax"/>
        </scaling>
        <delete val="0"/>
        <axPos val="b"/>
        <numFmt formatCode="General" sourceLinked="0"/>
        <majorTickMark val="out"/>
        <minorTickMark val="none"/>
        <tickLblPos val="nextTo"/>
        <spPr>
          <a:ln xmlns:a="http://schemas.openxmlformats.org/drawingml/2006/main" w="9360">
            <a:solidFill>
              <a:srgbClr val="878787"/>
            </a:solidFill>
            <a:prstDash val="solid"/>
            <a:round/>
          </a:ln>
        </spPr>
        <txPr>
          <a:bodyPr xmlns:a="http://schemas.openxmlformats.org/drawingml/2006/main"/>
          <a:lstStyle xmlns:a="http://schemas.openxmlformats.org/drawingml/2006/main"/>
          <a:p xmlns:a="http://schemas.openxmlformats.org/drawingml/2006/main">
            <a:pPr>
              <a:defRPr sz="900" b="0" i="1" strike="noStrike">
                <a:solidFill>
                  <a:srgbClr val="000000"/>
                </a:solidFill>
                <a:uFillTx/>
                <a:latin typeface="Calibri"/>
                <a:ea typeface="Calibri"/>
              </a:defRPr>
            </a:pPr>
            <a:r>
              <a:t/>
            </a:r>
          </a:p>
        </txPr>
        <crossAx val="78231543"/>
        <crosses val="autoZero"/>
        <auto val="1"/>
        <lblAlgn val="ctr"/>
        <lblOffset val="100"/>
        <noMultiLvlLbl val="0"/>
      </catAx>
      <valAx>
        <axId val="78231543"/>
        <scaling>
          <orientation val="minMax"/>
          <max val="2.1"/>
          <min val="0"/>
        </scaling>
        <delete val="0"/>
        <axPos val="l"/>
        <majorGridlines>
          <spPr>
            <a:ln xmlns:a="http://schemas.openxmlformats.org/drawingml/2006/main" w="9360">
              <a:solidFill>
                <a:srgbClr val="878787"/>
              </a:solidFill>
              <a:prstDash val="solid"/>
              <a:round/>
            </a:ln>
          </spPr>
        </majorGridlines>
        <numFmt formatCode="0.00" sourceLinked="0"/>
        <majorTickMark val="out"/>
        <minorTickMark val="none"/>
        <tickLblPos val="nextTo"/>
        <spPr>
          <a:ln xmlns:a="http://schemas.openxmlformats.org/drawingml/2006/main" w="9360">
            <a:solidFill>
              <a:srgbClr val="878787"/>
            </a:solidFill>
            <a:prstDash val="solid"/>
            <a:round/>
          </a:ln>
        </spPr>
        <txPr>
          <a:bodyPr xmlns:a="http://schemas.openxmlformats.org/drawingml/2006/main"/>
          <a:lstStyle xmlns:a="http://schemas.openxmlformats.org/drawingml/2006/main"/>
          <a:p xmlns:a="http://schemas.openxmlformats.org/drawingml/2006/main">
            <a:pPr>
              <a:defRPr sz="1000" b="0" strike="noStrike">
                <a:solidFill>
                  <a:srgbClr val="000000"/>
                </a:solidFill>
                <a:uFillTx/>
                <a:latin typeface="Arial Narrow"/>
                <a:ea typeface="Calibri"/>
              </a:defRPr>
            </a:pPr>
            <a:r>
              <a:t/>
            </a:r>
          </a:p>
        </txPr>
        <crossAx val="54818255"/>
        <crosses val="autoZero"/>
        <crossBetween val="between"/>
        <majorUnit val="0.3"/>
      </valAx>
    </plotArea>
    <plotVisOnly val="1"/>
    <dispBlanksAs val="gap"/>
  </chart>
  <spPr>
    <a:solidFill xmlns:a="http://schemas.openxmlformats.org/drawingml/2006/main">
      <a:srgbClr val="FFFFFF"/>
    </a:solidFill>
    <a:ln xmlns:a="http://schemas.openxmlformats.org/drawingml/2006/main" w="9360">
      <a:solidFill>
        <a:srgbClr val="D9D9D9"/>
      </a:solidFill>
      <a:prstDash val="solid"/>
      <a:round/>
    </a:ln>
  </spPr>
</chartSpace>
</file>

<file path=xl/charts/chart2.xml><?xml version="1.0" encoding="utf-8"?>
<chartSpace xmlns="http://schemas.openxmlformats.org/drawingml/2006/chart">
  <chart>
    <title>
      <tx>
        <rich>
          <a:bodyPr xmlns:a="http://schemas.openxmlformats.org/drawingml/2006/main" rot="0"/>
          <a:lstStyle xmlns:a="http://schemas.openxmlformats.org/drawingml/2006/main"/>
          <a:p xmlns:a="http://schemas.openxmlformats.org/drawingml/2006/main">
            <a:pPr>
              <a:defRPr sz="1300" b="0" strike="noStrike">
                <a:uFillTx/>
                <a:latin typeface="Arial"/>
              </a:defRPr>
            </a:pPr>
            <a:r>
              <a:rPr lang="es-ES" sz="1600" b="1" strike="noStrike">
                <a:solidFill>
                  <a:srgbClr val="000000"/>
                </a:solidFill>
                <a:uFillTx/>
                <a:latin typeface="Calibri"/>
                <a:ea typeface="Calibri"/>
              </a:rPr>
              <a:t xml:space="preserve">Absorciones estimadas a los 30 años </a:t>
            </a:r>
          </a:p>
          <a:p xmlns:a="http://schemas.openxmlformats.org/drawingml/2006/main">
            <a:pPr>
              <a:defRPr sz="1300" b="0" strike="noStrike">
                <a:uFillTx/>
                <a:latin typeface="Arial"/>
              </a:defRPr>
            </a:pPr>
            <a:r>
              <a:rPr lang="es-ES" sz="1600" b="1" strike="noStrike">
                <a:solidFill>
                  <a:srgbClr val="000000"/>
                </a:solidFill>
                <a:uFillTx/>
                <a:latin typeface="Calibri"/>
                <a:ea typeface="Calibri"/>
              </a:rPr>
              <a:t>(t CO</a:t>
            </a:r>
            <a:r>
              <a:rPr lang="es-ES" sz="1600" b="1" strike="noStrike" baseline="-25000">
                <a:solidFill>
                  <a:srgbClr val="000000"/>
                </a:solidFill>
                <a:uFillTx/>
                <a:latin typeface="Calibri"/>
                <a:ea typeface="Calibri"/>
              </a:rPr>
              <a:t>2</a:t>
            </a:r>
            <a:r>
              <a:rPr lang="es-ES" sz="1600" b="1" strike="noStrike">
                <a:solidFill>
                  <a:srgbClr val="000000"/>
                </a:solidFill>
                <a:uFillTx/>
                <a:latin typeface="Calibri"/>
                <a:ea typeface="Calibri"/>
              </a:rPr>
              <a:t>/pie)</a:t>
            </a:r>
          </a:p>
        </rich>
      </tx>
      <overlay val="0"/>
      <spPr>
        <a:noFill xmlns:a="http://schemas.openxmlformats.org/drawingml/2006/main"/>
        <a:ln xmlns:a="http://schemas.openxmlformats.org/drawingml/2006/main" w="25560">
          <a:noFill/>
          <a:prstDash val="solid"/>
        </a:ln>
      </spPr>
    </title>
    <plotArea>
      <layout>
        <manualLayout>
          <layoutTarget val="inner"/>
          <xMode val="edge"/>
          <yMode val="edge"/>
          <wMode val="factor"/>
          <hMode val="factor"/>
          <x val="0.495466592272283"/>
          <y val="0.0426632690488601"/>
          <w val="0.447482215092761"/>
          <h val="0.93662284511882"/>
        </manualLayout>
      </layout>
      <barChart>
        <barDir val="bar"/>
        <grouping val="clustered"/>
        <varyColors val="0"/>
        <ser>
          <idx val="0"/>
          <order val="0"/>
          <spPr>
            <a:solidFill xmlns:a="http://schemas.openxmlformats.org/drawingml/2006/main">
              <a:srgbClr val="339966"/>
            </a:solidFill>
            <a:ln xmlns:a="http://schemas.openxmlformats.org/drawingml/2006/main" w="12600">
              <a:noFill/>
              <a:prstDash val="solid"/>
            </a:ln>
          </spPr>
          <invertIfNegative val="0"/>
          <dPt>
            <idx val="34"/>
            <invertIfNegative val="0"/>
            <spPr>
              <a:solidFill xmlns:a="http://schemas.openxmlformats.org/drawingml/2006/main">
                <a:srgbClr val="C0504D"/>
              </a:solidFill>
              <a:ln xmlns:a="http://schemas.openxmlformats.org/drawingml/2006/main" w="0">
                <a:noFill/>
                <a:prstDash val="solid"/>
              </a:ln>
            </spPr>
          </dPt>
          <dPt>
            <idx val="83"/>
            <invertIfNegative val="0"/>
            <spPr>
              <a:solidFill xmlns:a="http://schemas.openxmlformats.org/drawingml/2006/main">
                <a:srgbClr val="95B3D7"/>
              </a:solidFill>
              <a:ln xmlns:a="http://schemas.openxmlformats.org/drawingml/2006/main" w="0">
                <a:noFill/>
                <a:prstDash val="solid"/>
              </a:ln>
            </spPr>
          </dPt>
          <dLbls>
            <dLbl>
              <idx val="34"/>
              <txPr>
                <a:bodyPr xmlns:a="http://schemas.openxmlformats.org/drawingml/2006/main" wrap="square"/>
                <a:lstStyle xmlns:a="http://schemas.openxmlformats.org/drawingml/2006/main"/>
                <a:p xmlns:a="http://schemas.openxmlformats.org/drawingml/2006/main">
                  <a:pPr>
                    <a:defRPr sz="1000" b="0" strike="noStrike">
                      <a:solidFill>
                        <a:srgbClr val="000000"/>
                      </a:solidFill>
                      <a:uFillTx/>
                      <a:latin typeface="Calibri"/>
                    </a:defRPr>
                  </a:pPr>
                  <a:r>
                    <a:t/>
                  </a:r>
                </a:p>
              </txPr>
              <dLblPos val="outEnd"/>
              <showLegendKey val="0"/>
              <showVal val="0"/>
              <showCatName val="0"/>
              <showSerName val="0"/>
              <showPercent val="0"/>
            </dLbl>
            <dLbl>
              <idx val="83"/>
              <txPr>
                <a:bodyPr xmlns:a="http://schemas.openxmlformats.org/drawingml/2006/main" wrap="square"/>
                <a:lstStyle xmlns:a="http://schemas.openxmlformats.org/drawingml/2006/main"/>
                <a:p xmlns:a="http://schemas.openxmlformats.org/drawingml/2006/main">
                  <a:pPr>
                    <a:defRPr sz="1000" b="0" strike="noStrike">
                      <a:solidFill>
                        <a:srgbClr val="000000"/>
                      </a:solidFill>
                      <a:uFillTx/>
                      <a:latin typeface="Calibri"/>
                    </a:defRPr>
                  </a:pPr>
                  <a:r>
                    <a:t/>
                  </a:r>
                </a:p>
              </txPr>
              <dLblPos val="outEnd"/>
              <showLegendKey val="0"/>
              <showVal val="0"/>
              <showCatName val="0"/>
              <showSerName val="0"/>
              <showPercent val="0"/>
            </dLbl>
            <txPr>
              <a:bodyPr xmlns:a="http://schemas.openxmlformats.org/drawingml/2006/main" wrap="square"/>
              <a:lstStyle xmlns:a="http://schemas.openxmlformats.org/drawingml/2006/main"/>
              <a:p xmlns:a="http://schemas.openxmlformats.org/drawingml/2006/main">
                <a:pPr>
                  <a:defRPr sz="1000" b="0" strike="noStrike">
                    <a:solidFill>
                      <a:srgbClr val="000000"/>
                    </a:solidFill>
                    <a:uFillTx/>
                    <a:latin typeface="Calibri"/>
                  </a:defRPr>
                </a:pPr>
                <a:r>
                  <a:t/>
                </a:r>
              </a:p>
            </txPr>
            <dLblPos val="outEnd"/>
            <showLegendKey val="0"/>
            <showVal val="0"/>
            <showCatName val="0"/>
            <showSerName val="0"/>
            <showPercent val="0"/>
            <showLeaderLines val="1"/>
          </dLbls>
          <cat>
            <strRef>
              <f>'Datos y cálculos'!$M$85:$M$173</f>
              <strCache>
                <ptCount val="89"/>
                <pt idx="0">
                  <v>Juniperus oxycedrus, J. communis</v>
                </pt>
                <pt idx="1">
                  <v>Juniperus cedrus</v>
                </pt>
                <pt idx="2">
                  <v>Thuja spp.</v>
                </pt>
                <pt idx="3">
                  <v>Juniperus thurifera</v>
                </pt>
                <pt idx="4">
                  <v>Fagus sylvatica</v>
                </pt>
                <pt idx="5">
                  <v>Juniperus phoenicea</v>
                </pt>
                <pt idx="6">
                  <v>Juniperus phoenicea canariensis</v>
                </pt>
                <pt idx="7">
                  <v>Juniperus turbinata canariensis</v>
                </pt>
                <pt idx="8">
                  <v>Pinus pinaster (Resto)</v>
                </pt>
                <pt idx="9">
                  <v>Pinus sylvestris Sistema Ibérico</v>
                </pt>
                <pt idx="10">
                  <v>Ilex aquifolium</v>
                </pt>
                <pt idx="11">
                  <v>Pinus nigra Sistema Ibérico</v>
                </pt>
                <pt idx="12">
                  <v>Ilex canariensis</v>
                </pt>
                <pt idx="13">
                  <v>Cupressus arizonica</v>
                </pt>
                <pt idx="14">
                  <v>Cupressus macrocarpa</v>
                </pt>
                <pt idx="15">
                  <v>Cupressus sempervirens</v>
                </pt>
                <pt idx="16">
                  <v>Pinus sylvestris (Resto)</v>
                </pt>
                <pt idx="17">
                  <v>Taxus baccata</v>
                </pt>
                <pt idx="18">
                  <v>Pinus sylvestris Sistema Central</v>
                </pt>
                <pt idx="19">
                  <v>Pinus sylvestris Pirineos</v>
                </pt>
                <pt idx="20">
                  <v>Quercus ilex</v>
                </pt>
                <pt idx="21">
                  <v>Pinus nigra (Resto)</v>
                </pt>
                <pt idx="22">
                  <v>Tamarix spp.</v>
                </pt>
                <pt idx="23">
                  <v>Tetraclinis articulata</v>
                </pt>
                <pt idx="24">
                  <v>Pinus halepensis</v>
                </pt>
                <pt idx="25">
                  <v>Olea europaea</v>
                </pt>
                <pt idx="26">
                  <v>Tilia spp.</v>
                </pt>
                <pt idx="27">
                  <v>Phillyrea latifolia</v>
                </pt>
                <pt idx="28">
                  <v>Arbutus unedo</v>
                </pt>
                <pt idx="29">
                  <v>Pinus uncinata</v>
                </pt>
                <pt idx="30">
                  <v>Ceratonia siliqua</v>
                </pt>
                <pt idx="31">
                  <v>Betula spp.</v>
                </pt>
                <pt idx="32">
                  <v>Carpinus betulus</v>
                </pt>
                <pt idx="33">
                  <v>Abies alba</v>
                </pt>
                <pt idx="34">
                  <v>Cryptomeria japonica</v>
                </pt>
                <pt idx="35">
                  <v>Alnus spp.</v>
                </pt>
                <pt idx="36">
                  <v>Quercus faginea</v>
                </pt>
                <pt idx="37">
                  <v>Quercus suber</v>
                </pt>
                <pt idx="38">
                  <v>Corylus avellana</v>
                </pt>
                <pt idx="39">
                  <v>Quercus canariensis</v>
                </pt>
                <pt idx="40">
                  <v>Pinus canariensis</v>
                </pt>
                <pt idx="41">
                  <v>Quercus pubescens (Q. humilis)</v>
                </pt>
                <pt idx="42">
                  <v>Quercus pyrenaica</v>
                </pt>
                <pt idx="43">
                  <v>Pinus pinea</v>
                </pt>
                <pt idx="44">
                  <v>Quercus petraea</v>
                </pt>
                <pt idx="45">
                  <v>Pinus pinaster ssp. mesogeensis Sistema Central</v>
                </pt>
                <pt idx="46">
                  <v>Fraxinus spp.</v>
                </pt>
                <pt idx="47">
                  <v>Castanea sativa</v>
                </pt>
                <pt idx="48">
                  <v>Juglans regia</v>
                </pt>
                <pt idx="49">
                  <v>Robinia pseudacacia</v>
                </pt>
                <pt idx="50">
                  <v>Quercus robur</v>
                </pt>
                <pt idx="51">
                  <v>Amelanchier ovalis</v>
                </pt>
                <pt idx="52">
                  <v>Cornus sanguinea</v>
                </pt>
                <pt idx="53">
                  <v>Crataegus spp.</v>
                </pt>
                <pt idx="54">
                  <v>Erica arborea (Canarias)</v>
                </pt>
                <pt idx="55">
                  <v>Laurus azorica</v>
                </pt>
                <pt idx="56">
                  <v>Laurus nobilis</v>
                </pt>
                <pt idx="57">
                  <v>Morella faya</v>
                </pt>
                <pt idx="58">
                  <v>Myrtus communis</v>
                </pt>
                <pt idx="59">
                  <v>Pistacia terebinthus</v>
                </pt>
                <pt idx="60">
                  <v>Rhamnus alaternus</v>
                </pt>
                <pt idx="61">
                  <v>Quercus rubra</v>
                </pt>
                <pt idx="62">
                  <v>Acer spp.</v>
                </pt>
                <pt idx="63">
                  <v>Malus sylvestris</v>
                </pt>
                <pt idx="64">
                  <v>Prunus spp.</v>
                </pt>
                <pt idx="65">
                  <v>Pyrus spp.</v>
                </pt>
                <pt idx="66">
                  <v>Sorbus spp.</v>
                </pt>
                <pt idx="67">
                  <v>Ulmus spp.</v>
                </pt>
                <pt idx="68">
                  <v>Abies pinsapo</v>
                </pt>
                <pt idx="69">
                  <v>Cedrus atlantica</v>
                </pt>
                <pt idx="70">
                  <v>Larix spp.</v>
                </pt>
                <pt idx="71">
                  <v>Pinus pinaster ssp. atlantica Zona Norte interior</v>
                </pt>
                <pt idx="72">
                  <v>Platanus hispanica</v>
                </pt>
                <pt idx="73">
                  <v>Populus alba</v>
                </pt>
                <pt idx="74">
                  <v>Pinus pinaster ssp. atlantica Zona Norte costera</v>
                </pt>
                <pt idx="75">
                  <v>Phoenix spp.</v>
                </pt>
                <pt idx="76">
                  <v>Salix spp.</v>
                </pt>
                <pt idx="77">
                  <v>Celtis australis</v>
                </pt>
                <pt idx="78">
                  <v>Populus nigra</v>
                </pt>
                <pt idx="79">
                  <v>Populus tremula</v>
                </pt>
                <pt idx="80">
                  <v>Chamaecyparis lawsoniana</v>
                </pt>
                <pt idx="81">
                  <v>Pinus radiata</v>
                </pt>
                <pt idx="82">
                  <v>Pinus taeda</v>
                </pt>
                <pt idx="83">
                  <v>Populus x canadensis</v>
                </pt>
                <pt idx="84">
                  <v>Picea abies</v>
                </pt>
                <pt idx="85">
                  <v>Pseudotsuga menziesii</v>
                </pt>
                <pt idx="86">
                  <v>Eucalyptus camaldulensis</v>
                </pt>
                <pt idx="87">
                  <v>Eucalyptus globulus</v>
                </pt>
                <pt idx="88">
                  <v>Eucaliptus nitens</v>
                </pt>
              </strCache>
            </strRef>
          </cat>
          <val>
            <numRef>
              <f>'Datos y cálculos'!$N$85:$N$173</f>
              <numCache>
                <formatCode>General</formatCode>
                <ptCount val="89"/>
                <pt idx="0">
                  <v>0.0170771316531693</v>
                </pt>
                <pt idx="1">
                  <v>0.0170771316531693</v>
                </pt>
                <pt idx="2">
                  <v>0.0170771316531693</v>
                </pt>
                <pt idx="3">
                  <v>0.0209135619840239</v>
                </pt>
                <pt idx="4">
                  <v>0.0272090041672545</v>
                </pt>
                <pt idx="5">
                  <v>0.0282831198316217</v>
                </pt>
                <pt idx="6">
                  <v>0.0282831198316217</v>
                </pt>
                <pt idx="7">
                  <v>0.0282831198316217</v>
                </pt>
                <pt idx="8">
                  <v>0.0338461354274744</v>
                </pt>
                <pt idx="9">
                  <v>0.0474589324599615</v>
                </pt>
                <pt idx="10">
                  <v>0.0478070233168207</v>
                </pt>
                <pt idx="11">
                  <v>0.0512365456949555</v>
                </pt>
                <pt idx="12">
                  <v>0.0538433348315203</v>
                </pt>
                <pt idx="13">
                  <v>0.0579788405560717</v>
                </pt>
                <pt idx="14">
                  <v>0.0579788405560717</v>
                </pt>
                <pt idx="15">
                  <v>0.0579788405560717</v>
                </pt>
                <pt idx="16">
                  <v>0.0579788405560717</v>
                </pt>
                <pt idx="17">
                  <v>0.0579788405560717</v>
                </pt>
                <pt idx="18">
                  <v>0.0610244498234422</v>
                </pt>
                <pt idx="19">
                  <v>0.0654531393848115</v>
                </pt>
                <pt idx="20">
                  <v>0.07213557236996999</v>
                </pt>
                <pt idx="21">
                  <v>0.0791978136992805</v>
                </pt>
                <pt idx="22">
                  <v>0.0799418693850176</v>
                </pt>
                <pt idx="23">
                  <v>0.0799418693850176</v>
                </pt>
                <pt idx="24">
                  <v>0.0821892270440258</v>
                </pt>
                <pt idx="25">
                  <v>0.0840818994782636</v>
                </pt>
                <pt idx="26">
                  <v>0.08748902559678309</v>
                </pt>
                <pt idx="27">
                  <v>0.0893599357406664</v>
                </pt>
                <pt idx="28">
                  <v>0.08940677596854819</v>
                </pt>
                <pt idx="29">
                  <v>0.0901404032871185</v>
                </pt>
                <pt idx="30">
                  <v>0.09294068767376309</v>
                </pt>
                <pt idx="31">
                  <v>0.09341734345507791</v>
                </pt>
                <pt idx="32">
                  <v>0.09341734345507791</v>
                </pt>
                <pt idx="33">
                  <v>0.095317224174204</v>
                </pt>
                <pt idx="34">
                  <v>0.095317224174204</v>
                </pt>
                <pt idx="35">
                  <v>0.0971567394595937</v>
                </pt>
                <pt idx="36">
                  <v>0.09755667396679001</v>
                </pt>
                <pt idx="37">
                  <v>0.111166737537668</v>
                </pt>
                <pt idx="38">
                  <v>0.117528300654495</v>
                </pt>
                <pt idx="39">
                  <v>0.12721465554673</v>
                </pt>
                <pt idx="40">
                  <v>0.135349006408369</v>
                </pt>
                <pt idx="41">
                  <v>0.147557939006115</v>
                </pt>
                <pt idx="42">
                  <v>0.147931932114712</v>
                </pt>
                <pt idx="43">
                  <v>0.167607001838775</v>
                </pt>
                <pt idx="44">
                  <v>0.179000639871121</v>
                </pt>
                <pt idx="45">
                  <v>0.179742735303618</v>
                </pt>
                <pt idx="46">
                  <v>0.184705651688016</v>
                </pt>
                <pt idx="47">
                  <v>0.186177230927745</v>
                </pt>
                <pt idx="48">
                  <v>0.186177230927745</v>
                </pt>
                <pt idx="49">
                  <v>0.191145537411418</v>
                </pt>
                <pt idx="50">
                  <v>0.192469667762261</v>
                </pt>
                <pt idx="51">
                  <v>0.205165851678638</v>
                </pt>
                <pt idx="52">
                  <v>0.205165851678638</v>
                </pt>
                <pt idx="53">
                  <v>0.205165851678638</v>
                </pt>
                <pt idx="54">
                  <v>0.205165851678638</v>
                </pt>
                <pt idx="55">
                  <v>0.205165851678638</v>
                </pt>
                <pt idx="56">
                  <v>0.205165851678638</v>
                </pt>
                <pt idx="57">
                  <v>0.205165851678638</v>
                </pt>
                <pt idx="58">
                  <v>0.205165851678638</v>
                </pt>
                <pt idx="59">
                  <v>0.205165851678638</v>
                </pt>
                <pt idx="60">
                  <v>0.205165851678638</v>
                </pt>
                <pt idx="61">
                  <v>0.221540577784436</v>
                </pt>
                <pt idx="62">
                  <v>0.224633041953512</v>
                </pt>
                <pt idx="63">
                  <v>0.224633041953512</v>
                </pt>
                <pt idx="64">
                  <v>0.224633041953512</v>
                </pt>
                <pt idx="65">
                  <v>0.224633041953512</v>
                </pt>
                <pt idx="66">
                  <v>0.247718152224448</v>
                </pt>
                <pt idx="67">
                  <v>0.2704944</v>
                </pt>
                <pt idx="68">
                  <v>0.329086456271871</v>
                </pt>
                <pt idx="69">
                  <v>0.329086456271871</v>
                </pt>
                <pt idx="70">
                  <v>0.515736497295969</v>
                </pt>
                <pt idx="71">
                  <v>0.582494936309524</v>
                </pt>
                <pt idx="72">
                  <v>0.67165279962424</v>
                </pt>
                <pt idx="73">
                  <v>0.67165279962424</v>
                </pt>
                <pt idx="74">
                  <v>0.691215846529678</v>
                </pt>
                <pt idx="75">
                  <v>0.895659406331035</v>
                </pt>
                <pt idx="76">
                  <v>0.895659406331035</v>
                </pt>
                <pt idx="77">
                  <v>1.00644495331503</v>
                </pt>
                <pt idx="78">
                  <v>1.00644495331503</v>
                </pt>
                <pt idx="79">
                  <v>1.00644495331503</v>
                </pt>
                <pt idx="80">
                  <v>1.06476617870329</v>
                </pt>
                <pt idx="81">
                  <v>1.1651157738742</v>
                </pt>
                <pt idx="82">
                  <v>1.1651157738742</v>
                </pt>
                <pt idx="83">
                  <v>1.17740182512525</v>
                </pt>
                <pt idx="84">
                  <v>1.29646813235652</v>
                </pt>
                <pt idx="85">
                  <v>1.29646813235652</v>
                </pt>
                <pt idx="86">
                  <v>1.56582802226225</v>
                </pt>
                <pt idx="87">
                  <v>2.03612984031692</v>
                </pt>
                <pt idx="88">
                  <v>2.03612984031692</v>
                </pt>
              </numCache>
            </numRef>
          </val>
        </ser>
        <gapWidth val="150"/>
        <overlap val="0"/>
        <axId val="44015860"/>
        <axId val="36142259"/>
      </barChart>
      <catAx>
        <axId val="44015860"/>
        <scaling>
          <orientation val="minMax"/>
        </scaling>
        <delete val="0"/>
        <axPos val="b"/>
        <numFmt formatCode="General" sourceLinked="0"/>
        <majorTickMark val="out"/>
        <minorTickMark val="none"/>
        <tickLblPos val="nextTo"/>
        <spPr>
          <a:ln xmlns:a="http://schemas.openxmlformats.org/drawingml/2006/main" w="9360">
            <a:solidFill>
              <a:srgbClr val="878787"/>
            </a:solidFill>
            <a:prstDash val="solid"/>
            <a:round/>
          </a:ln>
        </spPr>
        <txPr>
          <a:bodyPr xmlns:a="http://schemas.openxmlformats.org/drawingml/2006/main"/>
          <a:lstStyle xmlns:a="http://schemas.openxmlformats.org/drawingml/2006/main"/>
          <a:p xmlns:a="http://schemas.openxmlformats.org/drawingml/2006/main">
            <a:pPr>
              <a:defRPr sz="900" b="0" i="1" strike="noStrike">
                <a:solidFill>
                  <a:srgbClr val="000000"/>
                </a:solidFill>
                <a:uFillTx/>
                <a:latin typeface="Calibri"/>
                <a:ea typeface="Calibri"/>
              </a:defRPr>
            </a:pPr>
            <a:r>
              <a:t/>
            </a:r>
          </a:p>
        </txPr>
        <crossAx val="36142259"/>
        <crosses val="autoZero"/>
        <auto val="1"/>
        <lblAlgn val="ctr"/>
        <lblOffset val="100"/>
        <noMultiLvlLbl val="0"/>
      </catAx>
      <valAx>
        <axId val="36142259"/>
        <scaling>
          <orientation val="minMax"/>
          <max val="2.1"/>
          <min val="0"/>
        </scaling>
        <delete val="0"/>
        <axPos val="l"/>
        <majorGridlines>
          <spPr>
            <a:ln xmlns:a="http://schemas.openxmlformats.org/drawingml/2006/main" w="9360">
              <a:solidFill>
                <a:srgbClr val="878787"/>
              </a:solidFill>
              <a:prstDash val="solid"/>
              <a:round/>
            </a:ln>
          </spPr>
        </majorGridlines>
        <numFmt formatCode="0.00" sourceLinked="0"/>
        <majorTickMark val="out"/>
        <minorTickMark val="none"/>
        <tickLblPos val="nextTo"/>
        <spPr>
          <a:ln xmlns:a="http://schemas.openxmlformats.org/drawingml/2006/main" w="9360">
            <a:solidFill>
              <a:srgbClr val="878787"/>
            </a:solidFill>
            <a:prstDash val="solid"/>
            <a:round/>
          </a:ln>
        </spPr>
        <txPr>
          <a:bodyPr xmlns:a="http://schemas.openxmlformats.org/drawingml/2006/main"/>
          <a:lstStyle xmlns:a="http://schemas.openxmlformats.org/drawingml/2006/main"/>
          <a:p xmlns:a="http://schemas.openxmlformats.org/drawingml/2006/main">
            <a:pPr>
              <a:defRPr sz="1000" b="0" strike="noStrike">
                <a:solidFill>
                  <a:srgbClr val="000000"/>
                </a:solidFill>
                <a:uFillTx/>
                <a:latin typeface="Arial Narrow"/>
                <a:ea typeface="Calibri"/>
              </a:defRPr>
            </a:pPr>
            <a:r>
              <a:t/>
            </a:r>
          </a:p>
        </txPr>
        <crossAx val="44015860"/>
        <crosses val="autoZero"/>
        <crossBetween val="between"/>
        <majorUnit val="0.3"/>
      </valAx>
    </plotArea>
    <plotVisOnly val="1"/>
    <dispBlanksAs val="gap"/>
  </chart>
  <spPr>
    <a:solidFill xmlns:a="http://schemas.openxmlformats.org/drawingml/2006/main">
      <a:srgbClr val="FFFFFF"/>
    </a:solidFill>
    <a:ln xmlns:a="http://schemas.openxmlformats.org/drawingml/2006/main" w="9360">
      <a:solidFill>
        <a:srgbClr val="D9D9D9"/>
      </a:solidFill>
      <a:prstDash val="solid"/>
      <a:round/>
    </a:ln>
  </spPr>
</chartSpace>
</file>

<file path=xl/drawings/_rels/drawing1.xml.rels><Relationships xmlns="http://schemas.openxmlformats.org/package/2006/relationships"><Relationship Type="http://schemas.openxmlformats.org/officeDocument/2006/relationships/image" Target="/xl/media/image1.jpeg" Id="rId1"/><Relationship Type="http://schemas.openxmlformats.org/officeDocument/2006/relationships/image" Target="/xl/media/image2.jpeg" Id="rId2"/></Relationships>
</file>

<file path=xl/drawings/_rels/drawing2.xml.rels><Relationships xmlns="http://schemas.openxmlformats.org/package/2006/relationships"><Relationship Type="http://schemas.openxmlformats.org/officeDocument/2006/relationships/image" Target="/xl/media/image3.jpeg" Id="rId1"/><Relationship Type="http://schemas.openxmlformats.org/officeDocument/2006/relationships/image" Target="/xl/media/image4.jpeg" Id="rId2"/></Relationships>
</file>

<file path=xl/drawings/_rels/drawing3.xml.rels><Relationships xmlns="http://schemas.openxmlformats.org/package/2006/relationships"><Relationship Type="http://schemas.openxmlformats.org/officeDocument/2006/relationships/image" Target="/xl/media/image5.jpeg" Id="rId1"/><Relationship Type="http://schemas.openxmlformats.org/officeDocument/2006/relationships/image" Target="/xl/media/image6.jpeg" Id="rId2"/><Relationship Type="http://schemas.openxmlformats.org/officeDocument/2006/relationships/image" Target="/xl/media/image7.png" Id="rId3"/><Relationship Type="http://schemas.openxmlformats.org/officeDocument/2006/relationships/image" Target="/xl/media/image8.png" Id="rId4"/></Relationships>
</file>

<file path=xl/drawings/_rels/drawing4.xml.rels><Relationships xmlns="http://schemas.openxmlformats.org/package/2006/relationships"><Relationship Type="http://schemas.openxmlformats.org/officeDocument/2006/relationships/image" Target="/xl/media/image9.jpeg" Id="rId1"/><Relationship Type="http://schemas.openxmlformats.org/officeDocument/2006/relationships/image" Target="/xl/media/image10.jpeg" Id="rId2"/></Relationships>
</file>

<file path=xl/drawings/_rels/drawing5.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11.jpeg" Id="rId2"/><Relationship Type="http://schemas.openxmlformats.org/officeDocument/2006/relationships/image" Target="/xl/media/image12.jpeg" Id="rId3"/></Relationships>
</file>

<file path=xl/drawings/_rels/drawing6.xml.rels><Relationships xmlns="http://schemas.openxmlformats.org/package/2006/relationships"><Relationship Type="http://schemas.openxmlformats.org/officeDocument/2006/relationships/image" Target="/xl/media/image13.jpeg" Id="rId1"/><Relationship Type="http://schemas.openxmlformats.org/officeDocument/2006/relationships/image" Target="/xl/media/image14.jpeg" Id="rId2"/></Relationships>
</file>

<file path=xl/drawings/_rels/drawing7.xml.rels><Relationships xmlns="http://schemas.openxmlformats.org/package/2006/relationships"><Relationship Type="http://schemas.openxmlformats.org/officeDocument/2006/relationships/chart" Target="/xl/charts/chart2.xml" Id="rId1"/></Relationships>
</file>

<file path=xl/drawings/drawing1.xml><?xml version="1.0" encoding="utf-8"?>
<wsDr xmlns="http://schemas.openxmlformats.org/drawingml/2006/spreadsheetDrawing">
  <twoCellAnchor editAs="absolute">
    <from>
      <col>9</col>
      <colOff>217800</colOff>
      <row>0</row>
      <rowOff>20160</rowOff>
    </from>
    <to>
      <col>11</col>
      <colOff>4680</colOff>
      <row>2</row>
      <rowOff>172080</rowOff>
    </to>
    <pic>
      <nvPicPr>
        <cNvPr id="1" name="4 Imagen"/>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7345080" y="20160"/>
          <a:ext cx="1045440" cy="637560"/>
        </a:xfrm>
        <a:prstGeom xmlns:a="http://schemas.openxmlformats.org/drawingml/2006/main" prst="rect">
          <avLst/>
        </a:prstGeom>
        <a:noFill xmlns:a="http://schemas.openxmlformats.org/drawingml/2006/main"/>
        <a:ln xmlns:a="http://schemas.openxmlformats.org/drawingml/2006/main" w="0">
          <a:noFill/>
          <a:prstDash val="solid"/>
        </a:ln>
      </spPr>
    </pic>
    <clientData/>
  </twoCellAnchor>
  <twoCellAnchor editAs="oneCell">
    <from>
      <col>0</col>
      <colOff>0</colOff>
      <row>0</row>
      <rowOff>9360</rowOff>
    </from>
    <to>
      <col>5</col>
      <colOff>999720</colOff>
      <row>2</row>
      <rowOff>214920</rowOff>
    </to>
    <pic>
      <nvPicPr>
        <cNvPr id="2" name="2 Imagen"/>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0" y="9360"/>
          <a:ext cx="2901600" cy="691200"/>
        </a:xfrm>
        <a:prstGeom xmlns:a="http://schemas.openxmlformats.org/drawingml/2006/main" prst="rect">
          <avLst/>
        </a:prstGeom>
        <a:noFill xmlns:a="http://schemas.openxmlformats.org/drawingml/2006/main"/>
        <a:ln xmlns:a="http://schemas.openxmlformats.org/drawingml/2006/main" w="0">
          <a:noFill/>
          <a:prstDash val="solid"/>
        </a:ln>
      </spPr>
    </pic>
    <clientData/>
  </twoCellAnchor>
</wsDr>
</file>

<file path=xl/drawings/drawing2.xml><?xml version="1.0" encoding="utf-8"?>
<wsDr xmlns="http://schemas.openxmlformats.org/drawingml/2006/spreadsheetDrawing">
  <twoCellAnchor editAs="absolute">
    <from>
      <col>26</col>
      <colOff>159120</colOff>
      <row>0</row>
      <rowOff>5040</rowOff>
    </from>
    <to>
      <col>27</col>
      <colOff>190440</colOff>
      <row>1</row>
      <rowOff>185760</rowOff>
    </to>
    <pic>
      <nvPicPr>
        <cNvPr id="3" name="14 Imagen"/>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2048840" y="5040"/>
          <a:ext cx="413640" cy="390240"/>
        </a:xfrm>
        <a:prstGeom xmlns:a="http://schemas.openxmlformats.org/drawingml/2006/main" prst="rect">
          <avLst/>
        </a:prstGeom>
        <a:noFill xmlns:a="http://schemas.openxmlformats.org/drawingml/2006/main"/>
        <a:ln xmlns:a="http://schemas.openxmlformats.org/drawingml/2006/main" w="0">
          <a:noFill/>
          <a:prstDash val="solid"/>
        </a:ln>
      </spPr>
    </pic>
    <clientData/>
  </twoCellAnchor>
  <twoCellAnchor editAs="oneCell">
    <from>
      <col>0</col>
      <colOff>19080</colOff>
      <row>0</row>
      <rowOff>19080</rowOff>
    </from>
    <to>
      <col>4</col>
      <colOff>409320</colOff>
      <row>1</row>
      <rowOff>192600</rowOff>
    </to>
    <pic>
      <nvPicPr>
        <cNvPr id="4" name="11 Imagen"/>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19080" y="19080"/>
          <a:ext cx="1618200" cy="383040"/>
        </a:xfrm>
        <a:prstGeom xmlns:a="http://schemas.openxmlformats.org/drawingml/2006/main" prst="rect">
          <avLst/>
        </a:prstGeom>
        <a:noFill xmlns:a="http://schemas.openxmlformats.org/drawingml/2006/main"/>
        <a:ln xmlns:a="http://schemas.openxmlformats.org/drawingml/2006/main" w="0">
          <a:noFill/>
          <a:prstDash val="solid"/>
        </a:ln>
      </spPr>
    </pic>
    <clientData/>
  </twoCellAnchor>
</wsDr>
</file>

<file path=xl/drawings/drawing3.xml><?xml version="1.0" encoding="utf-8"?>
<wsDr xmlns="http://schemas.openxmlformats.org/drawingml/2006/spreadsheetDrawing">
  <twoCellAnchor editAs="absolute">
    <from>
      <col>18</col>
      <colOff>184680</colOff>
      <row>0</row>
      <rowOff>0</rowOff>
    </from>
    <to>
      <col>19</col>
      <colOff>256320</colOff>
      <row>1</row>
      <rowOff>199800</rowOff>
    </to>
    <pic>
      <nvPicPr>
        <cNvPr id="5" name="14 Imagen"/>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1893320" y="0"/>
          <a:ext cx="424080" cy="390240"/>
        </a:xfrm>
        <a:prstGeom xmlns:a="http://schemas.openxmlformats.org/drawingml/2006/main" prst="rect">
          <avLst/>
        </a:prstGeom>
        <a:noFill xmlns:a="http://schemas.openxmlformats.org/drawingml/2006/main"/>
        <a:ln xmlns:a="http://schemas.openxmlformats.org/drawingml/2006/main" w="0">
          <a:noFill/>
          <a:prstDash val="solid"/>
        </a:ln>
      </spPr>
    </pic>
    <clientData/>
  </twoCellAnchor>
  <twoCellAnchor editAs="oneCell">
    <from>
      <col>0</col>
      <colOff>19080</colOff>
      <row>0</row>
      <rowOff>9360</rowOff>
    </from>
    <to>
      <col>3</col>
      <colOff>695160</colOff>
      <row>1</row>
      <rowOff>201960</rowOff>
    </to>
    <pic>
      <nvPicPr>
        <cNvPr id="6" name="14 Imagen"/>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19080" y="9360"/>
          <a:ext cx="1602000" cy="383040"/>
        </a:xfrm>
        <a:prstGeom xmlns:a="http://schemas.openxmlformats.org/drawingml/2006/main" prst="rect">
          <avLst/>
        </a:prstGeom>
        <a:noFill xmlns:a="http://schemas.openxmlformats.org/drawingml/2006/main"/>
        <a:ln xmlns:a="http://schemas.openxmlformats.org/drawingml/2006/main" w="0">
          <a:noFill/>
          <a:prstDash val="solid"/>
        </a:ln>
      </spPr>
    </pic>
    <clientData/>
  </twoCellAnchor>
  <twoCellAnchor editAs="oneCell">
    <from>
      <col>5</col>
      <colOff>771480</colOff>
      <row>64</row>
      <rowOff>137160</rowOff>
    </from>
    <to>
      <col>18</col>
      <colOff>18720</colOff>
      <row>74</row>
      <rowOff>96840</rowOff>
    </to>
    <pic>
      <nvPicPr>
        <cNvPr id="7" name="Imagen 6"/>
        <cNvPicPr/>
      </nvPicPr>
      <blipFill>
        <a:blip xmlns:a="http://schemas.openxmlformats.org/drawingml/2006/main" xmlns:r="http://schemas.openxmlformats.org/officeDocument/2006/relationships" r:embed="rId3"/>
        <a:srcRect xmlns:a="http://schemas.openxmlformats.org/drawingml/2006/main" l="61258" t="43432" r="5691" b="17861"/>
        <a:stretch xmlns:a="http://schemas.openxmlformats.org/drawingml/2006/main">
          <a:fillRect/>
        </a:stretch>
      </blipFill>
      <spPr>
        <a:xfrm xmlns:a="http://schemas.openxmlformats.org/drawingml/2006/main">
          <a:off x="4869000" y="14167440"/>
          <a:ext cx="6858360" cy="2055240"/>
        </a:xfrm>
        <a:prstGeom xmlns:a="http://schemas.openxmlformats.org/drawingml/2006/main" prst="rect">
          <avLst/>
        </a:prstGeom>
        <a:noFill xmlns:a="http://schemas.openxmlformats.org/drawingml/2006/main"/>
        <a:ln xmlns:a="http://schemas.openxmlformats.org/drawingml/2006/main" w="6350">
          <a:solidFill>
            <a:srgbClr val="339966"/>
          </a:solidFill>
          <a:prstDash val="solid"/>
          <a:round/>
        </a:ln>
      </spPr>
    </pic>
    <clientData/>
  </twoCellAnchor>
  <twoCellAnchor editAs="oneCell">
    <from>
      <col>8</col>
      <colOff>333360</colOff>
      <row>20</row>
      <rowOff>142920</rowOff>
    </from>
    <to>
      <col>18</col>
      <colOff>247320</colOff>
      <row>29</row>
      <rowOff>109440</rowOff>
    </to>
    <pic>
      <nvPicPr>
        <cNvPr id="8" name="Imagen 23"/>
        <cNvPicPr/>
      </nvPicPr>
      <blipFill>
        <a:blip xmlns:a="http://schemas.openxmlformats.org/drawingml/2006/main" xmlns:r="http://schemas.openxmlformats.org/officeDocument/2006/relationships" r:embed="rId4"/>
        <a:srcRect xmlns:a="http://schemas.openxmlformats.org/drawingml/2006/main" l="65242" t="32319" r="9729" b="35270"/>
        <a:stretch xmlns:a="http://schemas.openxmlformats.org/drawingml/2006/main">
          <a:fillRect/>
        </a:stretch>
      </blipFill>
      <spPr>
        <a:xfrm xmlns:a="http://schemas.openxmlformats.org/drawingml/2006/main">
          <a:off x="6797160" y="5029200"/>
          <a:ext cx="5158800" cy="1681200"/>
        </a:xfrm>
        <a:prstGeom xmlns:a="http://schemas.openxmlformats.org/drawingml/2006/main" prst="rect">
          <avLst/>
        </a:prstGeom>
        <a:noFill xmlns:a="http://schemas.openxmlformats.org/drawingml/2006/main"/>
        <a:ln xmlns:a="http://schemas.openxmlformats.org/drawingml/2006/main" w="6350">
          <a:solidFill>
            <a:srgbClr val="339966"/>
          </a:solidFill>
          <a:prstDash val="solid"/>
          <a:round/>
        </a:ln>
      </spPr>
    </pic>
    <clientData/>
  </twoCellAnchor>
</wsDr>
</file>

<file path=xl/drawings/drawing4.xml><?xml version="1.0" encoding="utf-8"?>
<wsDr xmlns="http://schemas.openxmlformats.org/drawingml/2006/spreadsheetDrawing">
  <twoCellAnchor editAs="absolute">
    <from>
      <col>24</col>
      <colOff>507960</colOff>
      <row>0</row>
      <rowOff>19080</rowOff>
    </from>
    <to>
      <col>25</col>
      <colOff>169920</colOff>
      <row>1</row>
      <rowOff>190080</rowOff>
    </to>
    <pic>
      <nvPicPr>
        <cNvPr id="9" name="14 Imagen"/>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3213080" y="19080"/>
          <a:ext cx="416880" cy="380520"/>
        </a:xfrm>
        <a:prstGeom xmlns:a="http://schemas.openxmlformats.org/drawingml/2006/main" prst="rect">
          <avLst/>
        </a:prstGeom>
        <a:noFill xmlns:a="http://schemas.openxmlformats.org/drawingml/2006/main"/>
        <a:ln xmlns:a="http://schemas.openxmlformats.org/drawingml/2006/main" w="0">
          <a:noFill/>
          <a:prstDash val="solid"/>
        </a:ln>
      </spPr>
    </pic>
    <clientData/>
  </twoCellAnchor>
  <twoCellAnchor editAs="oneCell">
    <from>
      <col>0</col>
      <colOff>0</colOff>
      <row>0</row>
      <rowOff>19080</rowOff>
    </from>
    <to>
      <col>6</col>
      <colOff>514080</colOff>
      <row>1</row>
      <rowOff>192600</rowOff>
    </to>
    <pic>
      <nvPicPr>
        <cNvPr id="10" name="7 Imagen"/>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0" y="19080"/>
          <a:ext cx="1612080" cy="383040"/>
        </a:xfrm>
        <a:prstGeom xmlns:a="http://schemas.openxmlformats.org/drawingml/2006/main" prst="rect">
          <avLst/>
        </a:prstGeom>
        <a:noFill xmlns:a="http://schemas.openxmlformats.org/drawingml/2006/main"/>
        <a:ln xmlns:a="http://schemas.openxmlformats.org/drawingml/2006/main" w="0">
          <a:noFill/>
          <a:prstDash val="solid"/>
        </a:ln>
      </spPr>
    </pic>
    <clientData/>
  </twoCellAnchor>
</wsDr>
</file>

<file path=xl/drawings/drawing5.xml><?xml version="1.0" encoding="utf-8"?>
<wsDr xmlns="http://schemas.openxmlformats.org/drawingml/2006/spreadsheetDrawing">
  <twoCellAnchor editAs="oneCell">
    <from>
      <col>9</col>
      <colOff>76320</colOff>
      <row>3</row>
      <rowOff>0</rowOff>
    </from>
    <to>
      <col>15</col>
      <colOff>575640</colOff>
      <row>93</row>
      <rowOff>199440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absolute">
    <from>
      <col>15</col>
      <colOff>352440</colOff>
      <row>0</row>
      <rowOff>19080</rowOff>
    </from>
    <to>
      <col>16</col>
      <colOff>104400</colOff>
      <row>1</row>
      <rowOff>180720</rowOff>
    </to>
    <pic>
      <nvPicPr>
        <cNvPr id="12" name="14 Imagen"/>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12554640" y="19080"/>
          <a:ext cx="426240" cy="380880"/>
        </a:xfrm>
        <a:prstGeom xmlns:a="http://schemas.openxmlformats.org/drawingml/2006/main" prst="rect">
          <avLst/>
        </a:prstGeom>
        <a:noFill xmlns:a="http://schemas.openxmlformats.org/drawingml/2006/main"/>
        <a:ln xmlns:a="http://schemas.openxmlformats.org/drawingml/2006/main" w="0">
          <a:noFill/>
          <a:prstDash val="solid"/>
        </a:ln>
      </spPr>
    </pic>
    <clientData/>
  </twoCellAnchor>
  <twoCellAnchor editAs="oneCell">
    <from>
      <col>0</col>
      <colOff>0</colOff>
      <row>0</row>
      <rowOff>19080</rowOff>
    </from>
    <to>
      <col>2</col>
      <colOff>1114200</colOff>
      <row>1</row>
      <rowOff>183240</rowOff>
    </to>
    <pic>
      <nvPicPr>
        <cNvPr id="13" name="10 Imagen"/>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0" y="19080"/>
          <a:ext cx="1577160" cy="383400"/>
        </a:xfrm>
        <a:prstGeom xmlns:a="http://schemas.openxmlformats.org/drawingml/2006/main" prst="rect">
          <avLst/>
        </a:prstGeom>
        <a:noFill xmlns:a="http://schemas.openxmlformats.org/drawingml/2006/main"/>
        <a:ln xmlns:a="http://schemas.openxmlformats.org/drawingml/2006/main" w="0">
          <a:noFill/>
          <a:prstDash val="solid"/>
        </a:ln>
      </spPr>
    </pic>
    <clientData/>
  </twoCellAnchor>
</wsDr>
</file>

<file path=xl/drawings/drawing6.xml><?xml version="1.0" encoding="utf-8"?>
<wsDr xmlns="http://schemas.openxmlformats.org/drawingml/2006/spreadsheetDrawing">
  <twoCellAnchor editAs="oneCell">
    <from>
      <col>14</col>
      <colOff>352440</colOff>
      <row>0</row>
      <rowOff>9360</rowOff>
    </from>
    <to>
      <col>14</col>
      <colOff>732960</colOff>
      <row>0</row>
      <rowOff>399600</rowOff>
    </to>
    <pic>
      <nvPicPr>
        <cNvPr id="14" name="14 Imagen"/>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2088440" y="9360"/>
          <a:ext cx="380520" cy="390240"/>
        </a:xfrm>
        <a:prstGeom xmlns:a="http://schemas.openxmlformats.org/drawingml/2006/main" prst="rect">
          <avLst/>
        </a:prstGeom>
        <a:noFill xmlns:a="http://schemas.openxmlformats.org/drawingml/2006/main"/>
        <a:ln xmlns:a="http://schemas.openxmlformats.org/drawingml/2006/main" w="0">
          <a:noFill/>
          <a:prstDash val="solid"/>
        </a:ln>
      </spPr>
    </pic>
    <clientData/>
  </twoCellAnchor>
  <twoCellAnchor editAs="oneCell">
    <from>
      <col>0</col>
      <colOff>28440</colOff>
      <row>0</row>
      <rowOff>28440</rowOff>
    </from>
    <to>
      <col>2</col>
      <colOff>56520</colOff>
      <row>0</row>
      <rowOff>411480</rowOff>
    </to>
    <pic>
      <nvPicPr>
        <cNvPr id="15" name="6 Imagen"/>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28440" y="28440"/>
          <a:ext cx="1638360" cy="383040"/>
        </a:xfrm>
        <a:prstGeom xmlns:a="http://schemas.openxmlformats.org/drawingml/2006/main" prst="rect">
          <avLst/>
        </a:prstGeom>
        <a:noFill xmlns:a="http://schemas.openxmlformats.org/drawingml/2006/main"/>
        <a:ln xmlns:a="http://schemas.openxmlformats.org/drawingml/2006/main" w="0">
          <a:noFill/>
          <a:prstDash val="solid"/>
        </a:ln>
      </spPr>
    </pic>
    <clientData/>
  </twoCellAnchor>
</wsDr>
</file>

<file path=xl/drawings/drawing7.xml><?xml version="1.0" encoding="utf-8"?>
<wsDr xmlns="http://schemas.openxmlformats.org/drawingml/2006/spreadsheetDrawing">
  <twoCellAnchor editAs="oneCell">
    <from>
      <col>15</col>
      <colOff>0</colOff>
      <row>84</row>
      <rowOff>0</rowOff>
    </from>
    <to>
      <col>20</col>
      <colOff>228600</colOff>
      <row>173</row>
      <rowOff>74160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wsDr>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_rels/sheet6.xml.rels><Relationships xmlns="http://schemas.openxmlformats.org/package/2006/relationships"><Relationship Type="http://schemas.openxmlformats.org/officeDocument/2006/relationships/drawing" Target="/xl/drawings/drawing6.xml" Id="rId1"/></Relationships>
</file>

<file path=xl/worksheets/_rels/sheet8.xml.rels><Relationships xmlns="http://schemas.openxmlformats.org/package/2006/relationships"><Relationship Type="http://schemas.openxmlformats.org/officeDocument/2006/relationships/drawing" Target="/xl/drawings/drawing7.xml" Id="rId1"/></Relationships>
</file>

<file path=xl/worksheets/sheet1.xml><?xml version="1.0" encoding="utf-8"?>
<worksheet xmlns="http://schemas.openxmlformats.org/spreadsheetml/2006/main">
  <sheetPr filterMode="0">
    <outlinePr summaryBelow="1" summaryRight="1"/>
    <pageSetUpPr fitToPage="0"/>
  </sheetPr>
  <dimension ref="A3:M29"/>
  <sheetViews>
    <sheetView showFormulas="0" showGridLines="0" showRowColHeaders="0" showZeros="1" rightToLeft="0" tabSelected="1" showOutlineSymbols="1" defaultGridColor="1" view="normal" topLeftCell="A1" colorId="64" zoomScale="100" zoomScaleNormal="100" zoomScalePageLayoutView="100" workbookViewId="0">
      <selection pane="topLeft" activeCell="N15" activeCellId="0" sqref="N15"/>
    </sheetView>
  </sheetViews>
  <sheetFormatPr baseColWidth="8" defaultColWidth="11.42578125" defaultRowHeight="16.5" customHeight="0" zeroHeight="0" outlineLevelRow="0"/>
  <cols>
    <col width="5" customWidth="1" style="259" min="1" max="1"/>
    <col width="3.42" customWidth="1" style="259" min="2" max="3"/>
    <col width="3.71" customWidth="1" style="259" min="4" max="4"/>
    <col width="11.43" customWidth="1" style="259" min="5" max="5"/>
    <col width="32.86" customWidth="1" style="259" min="6" max="6"/>
    <col width="3.71" customWidth="1" style="259" min="7" max="7"/>
    <col width="11.43" customWidth="1" style="259" min="8" max="8"/>
    <col width="26.15" customWidth="1" style="259" min="9" max="9"/>
    <col width="6.14" customWidth="1" style="259" min="10" max="10"/>
    <col width="11.71" customWidth="1" style="259" min="11" max="11"/>
    <col width="3.71" customWidth="1" style="259" min="12" max="12"/>
    <col width="11.43" customWidth="1" style="259" min="13" max="16384"/>
  </cols>
  <sheetData>
    <row r="2" ht="21.75" customHeight="1" s="260"/>
    <row r="3" ht="22.5" customFormat="1" customHeight="1" s="261">
      <c r="A3" s="259" t="n"/>
      <c r="B3" s="259" t="n"/>
      <c r="C3" s="259" t="n"/>
      <c r="D3" s="259" t="n"/>
      <c r="E3" s="259" t="n"/>
      <c r="F3" s="259" t="n"/>
      <c r="G3" s="259" t="n"/>
      <c r="H3" s="259" t="n"/>
      <c r="I3" s="259" t="n"/>
      <c r="J3" s="259" t="n"/>
      <c r="K3" s="259" t="n"/>
    </row>
    <row r="4" ht="22.5" customFormat="1" customHeight="1" s="261">
      <c r="A4" s="259" t="n"/>
      <c r="B4" s="259" t="n"/>
      <c r="C4" s="259" t="n"/>
      <c r="D4" s="259" t="n"/>
      <c r="E4" s="259" t="n"/>
      <c r="F4" s="259" t="n"/>
      <c r="G4" s="259" t="n"/>
      <c r="H4" s="259" t="n"/>
      <c r="I4" s="259" t="n"/>
      <c r="J4" s="259" t="n"/>
      <c r="K4" s="259" t="n"/>
    </row>
    <row r="5" ht="22.5" customHeight="1" s="260">
      <c r="E5" s="262" t="inlineStr">
        <is>
          <t>CALCULADORA DE ABSORCIONES EX ANTE DE DIÓXIDO DE CARBONO DE LAS ESPECIES FORESTALES ARBÓREAS ESPAÑOLAS</t>
        </is>
      </c>
      <c r="J5" s="263" t="n"/>
    </row>
    <row r="6" ht="16.5" customHeight="1" s="260">
      <c r="K6" s="264" t="inlineStr">
        <is>
          <t>V.7</t>
        </is>
      </c>
    </row>
    <row r="7" ht="16.5" customHeight="1" s="260">
      <c r="J7" s="263" t="n"/>
    </row>
    <row r="8" ht="20.25" customFormat="1" customHeight="1" s="261">
      <c r="A8" s="263" t="n"/>
      <c r="B8" s="263" t="n"/>
      <c r="C8" s="263" t="n"/>
      <c r="D8" s="263" t="n"/>
      <c r="J8" s="263" t="n"/>
      <c r="K8" s="263" t="n"/>
    </row>
    <row r="9" ht="20.25" customFormat="1" customHeight="1" s="261">
      <c r="A9" s="263" t="n"/>
      <c r="B9" s="263" t="n"/>
      <c r="C9" s="263" t="n"/>
      <c r="D9" s="263" t="n"/>
      <c r="E9" s="259" t="n"/>
      <c r="F9" s="259" t="n"/>
      <c r="G9" s="259" t="n"/>
      <c r="H9" s="259" t="n"/>
      <c r="I9" s="259" t="n"/>
      <c r="J9" s="263" t="n"/>
      <c r="K9" s="263" t="n"/>
    </row>
    <row r="10" ht="17.25" customFormat="1" customHeight="1" s="261">
      <c r="A10" s="263" t="n"/>
      <c r="B10" s="263" t="n"/>
      <c r="C10" s="263" t="n"/>
      <c r="D10" s="263" t="n"/>
      <c r="E10" s="263" t="n"/>
      <c r="F10" s="263" t="n"/>
      <c r="G10" s="263" t="n"/>
      <c r="H10" s="263" t="n"/>
      <c r="I10" s="263" t="n"/>
      <c r="J10" s="263" t="n"/>
      <c r="K10" s="263" t="n"/>
    </row>
    <row r="11" ht="19.5" customHeight="1" s="260">
      <c r="B11" s="265" t="inlineStr">
        <is>
          <t>CONTENIDO</t>
        </is>
      </c>
    </row>
    <row r="12" ht="8.25" customHeight="1" s="260">
      <c r="B12" s="263" t="n"/>
      <c r="C12" s="263" t="n"/>
      <c r="D12" s="263" t="n"/>
      <c r="E12" s="263" t="n"/>
      <c r="F12" s="263" t="n"/>
      <c r="G12" s="263" t="n"/>
      <c r="H12" s="263" t="n"/>
      <c r="I12" s="263" t="n"/>
      <c r="J12" s="263" t="n"/>
      <c r="K12" s="263" t="n"/>
    </row>
    <row r="13" ht="18" customFormat="1" customHeight="1" s="266">
      <c r="C13" s="267" t="inlineStr">
        <is>
          <t>1.</t>
        </is>
      </c>
      <c r="E13" s="268" t="inlineStr">
        <is>
          <t>Datos generales del proyecto</t>
        </is>
      </c>
      <c r="J13" s="269" t="n"/>
    </row>
    <row r="14" ht="7.5" customFormat="1" customHeight="1" s="266">
      <c r="B14" s="270" t="n"/>
      <c r="C14" s="271" t="n"/>
      <c r="D14" s="271" t="n"/>
      <c r="E14" s="272" t="n"/>
      <c r="F14" s="273" t="n"/>
      <c r="G14" s="274" t="n"/>
      <c r="H14" s="274" t="n"/>
      <c r="I14" s="274" t="n"/>
    </row>
    <row r="15" ht="18" customFormat="1" customHeight="1" s="266">
      <c r="B15" s="275" t="n"/>
      <c r="C15" s="267" t="inlineStr">
        <is>
          <t>2.</t>
        </is>
      </c>
      <c r="E15" s="268" t="inlineStr">
        <is>
          <t>Estimación de absorción total</t>
        </is>
      </c>
      <c r="J15" s="269" t="n"/>
    </row>
    <row r="16" ht="7.5" customFormat="1" customHeight="1" s="266">
      <c r="B16" s="275" t="n"/>
      <c r="C16" s="276" t="n"/>
      <c r="D16" s="271" t="n"/>
      <c r="E16" s="272" t="n"/>
      <c r="F16" s="273" t="n"/>
      <c r="G16" s="274" t="n"/>
      <c r="H16" s="274" t="n"/>
      <c r="I16" s="274" t="n"/>
    </row>
    <row r="17" ht="18" customFormat="1" customHeight="1" s="266">
      <c r="B17" s="275" t="n"/>
      <c r="C17" s="267" t="inlineStr">
        <is>
          <t>3.</t>
        </is>
      </c>
      <c r="E17" s="268" t="inlineStr">
        <is>
          <t>Absorciones disponibles</t>
        </is>
      </c>
      <c r="J17" s="269" t="n"/>
    </row>
    <row r="18" ht="7.5" customFormat="1" customHeight="1" s="266">
      <c r="B18" s="275" t="n"/>
      <c r="C18" s="276" t="n"/>
      <c r="D18" s="271" t="n"/>
      <c r="E18" s="272" t="n"/>
      <c r="F18" s="273" t="n"/>
      <c r="G18" s="274" t="n"/>
      <c r="H18" s="274" t="n"/>
      <c r="I18" s="274" t="n"/>
    </row>
    <row r="19" ht="18" customFormat="1" customHeight="1" s="266">
      <c r="B19" s="275" t="n"/>
      <c r="C19" s="267" t="inlineStr">
        <is>
          <t>4.</t>
        </is>
      </c>
      <c r="E19" s="268" t="inlineStr">
        <is>
          <t>Factores de absorción</t>
        </is>
      </c>
      <c r="J19" s="269" t="n"/>
    </row>
    <row r="20" ht="7.5" customFormat="1" customHeight="1" s="266">
      <c r="B20" s="275" t="n"/>
      <c r="C20" s="277" t="n"/>
      <c r="D20" s="273" t="n"/>
      <c r="E20" s="272" t="n"/>
      <c r="F20" s="273" t="n"/>
      <c r="G20" s="274" t="n"/>
      <c r="H20" s="274" t="n"/>
      <c r="I20" s="274" t="n"/>
    </row>
    <row r="21" ht="18" customFormat="1" customHeight="1" s="266">
      <c r="B21" s="275" t="n"/>
      <c r="C21" s="268" t="inlineStr">
        <is>
          <t xml:space="preserve">    Anexo : Revisiones de la calculadora</t>
        </is>
      </c>
      <c r="J21" s="278" t="n"/>
    </row>
    <row r="22" ht="12.75" customHeight="1" s="260">
      <c r="D22" s="279" t="n"/>
      <c r="M22" s="266" t="n"/>
    </row>
    <row r="23" ht="19.5" customHeight="1" s="260">
      <c r="B23" s="265" t="inlineStr">
        <is>
          <t>INSTRUCCIONES PARA LA CUMPLIMENTACIÓN: USO DE LA CALCULADORA</t>
        </is>
      </c>
      <c r="M23" s="266" t="n"/>
    </row>
    <row r="24" ht="9.75" customHeight="1" s="260"/>
    <row r="25" ht="6.75" customHeight="1" s="260"/>
    <row r="26" ht="16.5" customHeight="1" s="260"/>
    <row r="27" ht="15" customHeight="1" s="260"/>
    <row r="28" ht="27.75" customHeight="1" s="260"/>
    <row r="29" ht="13.5" customHeight="1" s="260">
      <c r="K29" s="259" t="inlineStr">
        <is>
          <t xml:space="preserve"> </t>
        </is>
      </c>
    </row>
    <row r="31" ht="11.25" customHeight="1" s="260"/>
  </sheetData>
  <sheetProtection selectLockedCells="0" selectUnlockedCells="0" algorithmName="SHA-512" sheet="1" objects="1" insertRows="1" insertHyperlinks="1" autoFilter="1" scenarios="1" formatColumns="1" deleteColumns="1" insertColumns="1" pivotTables="1" deleteRows="1" formatCells="1" saltValue="CplXH6tLJhzp0jXjaTYBag==" formatRows="1" sort="1" spinCount="100000" hashValue="YbecNGZG2BSt0ggrCPZei5UQs/M5vYtw72ploVdjAeEitlkemb6QrwusSMCCqRB9mnHoSd9Lyg1sTCrHZ4sM/Q=="/>
  <mergeCells count="13">
    <mergeCell ref="B23:K23"/>
    <mergeCell ref="E15:I15"/>
    <mergeCell ref="C15:D15"/>
    <mergeCell ref="C19:D19"/>
    <mergeCell ref="E5:I8"/>
    <mergeCell ref="C21:I21"/>
    <mergeCell ref="E13:I13"/>
    <mergeCell ref="E19:I19"/>
    <mergeCell ref="K6:K7"/>
    <mergeCell ref="C13:D13"/>
    <mergeCell ref="C17:D17"/>
    <mergeCell ref="B11:K11"/>
    <mergeCell ref="E17:I17"/>
  </mergeCells>
  <hyperlinks>
    <hyperlink ref="E13" location="'1. Datos generales proyecto'!A1" display="Datos generales del proyecto"/>
    <hyperlink ref="E15" location="'2. Estimación absorción total'!A1" display="Estimación de absorción total"/>
    <hyperlink ref="E17" location="'3. Absorciones_Disponibles'!A1" display="Absorciones disponibles"/>
    <hyperlink ref="E19" location="'4. Factores de absorción'!A1" display="Factores de absorción"/>
    <hyperlink ref="C21" location="'Revisiones calculadora '!A1" display="    Anexo : Revisiones de la calculadora"/>
  </hyperlinks>
  <printOptions horizontalCentered="0" verticalCentered="0" headings="0" gridLines="0" gridLinesSet="1"/>
  <pageMargins left="0.7" right="0.7" top="0.75" bottom="0.75"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1"/>
</worksheet>
</file>

<file path=xl/worksheets/sheet2.xml><?xml version="1.0" encoding="utf-8"?>
<worksheet xmlns="http://schemas.openxmlformats.org/spreadsheetml/2006/main">
  <sheetPr filterMode="0">
    <outlinePr summaryBelow="1" summaryRight="1"/>
    <pageSetUpPr fitToPage="1"/>
  </sheetPr>
  <dimension ref="A1:AK58"/>
  <sheetViews>
    <sheetView showFormulas="0" showGridLines="0" showRowColHeaders="0" showZeros="1" rightToLeft="0" tabSelected="0" showOutlineSymbols="1" defaultGridColor="1" view="normal" topLeftCell="A1" colorId="64" zoomScale="130" zoomScaleNormal="130" zoomScalePageLayoutView="100" workbookViewId="0">
      <selection pane="topLeft" activeCell="Z4" activeCellId="0" sqref="Z4"/>
    </sheetView>
  </sheetViews>
  <sheetFormatPr baseColWidth="8" defaultColWidth="11.42578125" defaultRowHeight="16.5" customHeight="0" zeroHeight="0" outlineLevelRow="0"/>
  <cols>
    <col width="4.71" customWidth="1" style="259" min="1" max="1"/>
    <col width="3" customWidth="1" style="259" min="2" max="2"/>
    <col width="4.71" customWidth="1" style="259" min="3" max="3"/>
    <col width="5" customWidth="1" style="259" min="4" max="4"/>
    <col width="14.29" customWidth="1" style="259" min="5" max="5"/>
    <col width="8.57" customWidth="1" style="259" min="6" max="6"/>
    <col width="5.42" customWidth="1" style="259" min="7" max="7"/>
    <col width="9.710000000000001" customWidth="1" style="259" min="8" max="8"/>
    <col width="4.29" customWidth="1" style="259" min="9" max="9"/>
    <col width="3.71" customWidth="1" style="259" min="10" max="10"/>
    <col width="6.14" customWidth="1" style="259" min="11" max="11"/>
    <col width="6.57" customWidth="1" style="259" min="12" max="12"/>
    <col width="4.29" customWidth="1" style="259" min="13" max="13"/>
    <col width="4.42" customWidth="1" style="259" min="14" max="14"/>
    <col width="3.42" customWidth="1" style="259" min="15" max="15"/>
    <col width="7.42" customWidth="1" style="259" min="16" max="16"/>
    <col width="4.14" customWidth="1" style="259" min="17" max="17"/>
    <col width="3.57" customWidth="1" style="259" min="18" max="18"/>
    <col width="6.14" customWidth="1" style="259" min="19" max="19"/>
    <col width="4.86" customWidth="1" style="259" min="20" max="20"/>
    <col width="17.57" customWidth="1" style="259" min="21" max="21"/>
    <col width="7" customWidth="1" style="259" min="22" max="22"/>
    <col width="4" customWidth="1" style="259" min="23" max="23"/>
    <col width="11.29" customWidth="1" style="259" min="24" max="24"/>
    <col width="7.15" customWidth="1" style="259" min="25" max="25"/>
    <col width="7.29" customWidth="1" style="259" min="26" max="26"/>
    <col width="5.42" customWidth="1" style="259" min="27" max="27"/>
    <col width="3.15" customWidth="1" style="259" min="28" max="28"/>
    <col width="5.42" customWidth="1" style="259" min="29" max="29"/>
    <col width="16.71" customWidth="1" style="259" min="30" max="30"/>
    <col width="11.43" customWidth="1" style="259" min="31" max="16384"/>
  </cols>
  <sheetData>
    <row r="1" ht="16.5" customFormat="1" customHeight="1" s="280">
      <c r="A1" s="265" t="inlineStr">
        <is>
          <t xml:space="preserve">                                                                 1. CALCULADORA DE ABSORCIONES EX ANTE DE CO2 DE LAS ESPECIES FORESTALES ARBÓREAS ESPAÑOLAS</t>
        </is>
      </c>
      <c r="AC1" s="259" t="n"/>
    </row>
    <row r="2" ht="16.5" customFormat="1" customHeight="1" s="280">
      <c r="AC2" s="259" t="n"/>
    </row>
    <row r="3" ht="16.5" customHeight="1" s="260">
      <c r="AD3" s="280" t="n"/>
    </row>
    <row r="4" ht="16.5" customHeight="1" s="260">
      <c r="Y4" s="281" t="inlineStr">
        <is>
          <t>Cód.</t>
        </is>
      </c>
      <c r="Z4" s="282" t="n"/>
      <c r="AA4" s="283" t="n"/>
      <c r="AD4" s="280" t="n"/>
    </row>
    <row r="5" ht="30.75" customHeight="1" s="260">
      <c r="P5" s="284" t="n"/>
      <c r="AA5" s="285" t="inlineStr">
        <is>
          <t>Código asignado al proyecto (no rellene este campo si se trata de una nueva solicitud de inscripción)</t>
        </is>
      </c>
    </row>
    <row r="6" ht="9" customHeight="1" s="260">
      <c r="P6" s="284" t="n"/>
      <c r="AA6" s="281" t="n"/>
      <c r="AD6" s="280" t="n"/>
    </row>
    <row r="7" ht="16.5" customHeight="1" s="260">
      <c r="P7" s="284" t="n"/>
      <c r="W7" s="280" t="n"/>
      <c r="X7" s="280" t="n"/>
      <c r="Y7" s="280" t="n"/>
      <c r="AD7" s="280" t="n"/>
    </row>
    <row r="8" ht="16.5" customHeight="1" s="260">
      <c r="C8" s="286" t="inlineStr">
        <is>
          <t>Tipo de solicitud1</t>
        </is>
      </c>
      <c r="D8" s="287" t="n"/>
      <c r="E8" s="288" t="n"/>
      <c r="F8" s="289" t="inlineStr">
        <is>
          <t>A</t>
        </is>
      </c>
      <c r="G8" s="290" t="n"/>
      <c r="H8" s="290" t="n"/>
      <c r="I8" s="290" t="n"/>
      <c r="J8" s="290" t="n"/>
      <c r="K8" s="290" t="n"/>
      <c r="L8" s="290" t="n"/>
      <c r="M8" s="283" t="n"/>
    </row>
    <row r="9" ht="22.5" customHeight="1" s="260">
      <c r="C9" s="291" t="n"/>
    </row>
    <row r="10" ht="16.5" customHeight="1" s="260">
      <c r="C10" s="292" t="inlineStr">
        <is>
          <t>Promotor del proyecto</t>
        </is>
      </c>
      <c r="D10" s="293" t="n"/>
      <c r="E10" s="293" t="n"/>
      <c r="F10" s="294" t="inlineStr">
        <is>
          <t>TERRITORIUM / WILDSQUARE</t>
        </is>
      </c>
      <c r="G10" s="290" t="n"/>
      <c r="H10" s="290" t="n"/>
      <c r="I10" s="290" t="n"/>
      <c r="J10" s="290" t="n"/>
      <c r="K10" s="290" t="n"/>
      <c r="L10" s="290" t="n"/>
      <c r="M10" s="290" t="n"/>
      <c r="N10" s="290" t="n"/>
      <c r="O10" s="290" t="n"/>
      <c r="P10" s="290" t="n"/>
      <c r="Q10" s="290" t="n"/>
      <c r="R10" s="290" t="n"/>
      <c r="S10" s="290" t="n"/>
      <c r="T10" s="290" t="n"/>
      <c r="U10" s="283" t="n"/>
      <c r="W10" s="295" t="inlineStr">
        <is>
          <t>N.I.F.</t>
        </is>
      </c>
      <c r="X10" s="288" t="n"/>
      <c r="Y10" s="296" t="n"/>
      <c r="Z10" s="290" t="n"/>
      <c r="AA10" s="283" t="n"/>
    </row>
    <row r="11" ht="9" customHeight="1" s="260"/>
    <row r="12" ht="16.5" customHeight="1" s="260">
      <c r="C12" s="297" t="inlineStr">
        <is>
          <t>Nombre del proyecto</t>
        </is>
      </c>
      <c r="D12" s="287" t="n"/>
      <c r="E12" s="288" t="n"/>
      <c r="F12" s="298" t="inlineStr">
        <is>
          <t>COMPLEJO RAMONA - Contraste 15.000 pies declarados</t>
        </is>
      </c>
      <c r="G12" s="290" t="n"/>
      <c r="H12" s="290" t="n"/>
      <c r="I12" s="290" t="n"/>
      <c r="J12" s="290" t="n"/>
      <c r="K12" s="290" t="n"/>
      <c r="L12" s="290" t="n"/>
      <c r="M12" s="290" t="n"/>
      <c r="N12" s="290" t="n"/>
      <c r="O12" s="290" t="n"/>
      <c r="P12" s="290" t="n"/>
      <c r="Q12" s="290" t="n"/>
      <c r="R12" s="290" t="n"/>
      <c r="S12" s="290" t="n"/>
      <c r="T12" s="290" t="n"/>
      <c r="U12" s="290" t="n"/>
      <c r="V12" s="290" t="n"/>
      <c r="W12" s="290" t="n"/>
      <c r="X12" s="290" t="n"/>
      <c r="Y12" s="290" t="n"/>
      <c r="Z12" s="290" t="n"/>
      <c r="AA12" s="283" t="n"/>
    </row>
    <row r="13" ht="9" customHeight="1" s="260"/>
    <row r="14" ht="17.25" customHeight="1" s="260">
      <c r="C14" s="297" t="inlineStr">
        <is>
          <t>Provincia</t>
        </is>
      </c>
      <c r="D14" s="288" t="n"/>
      <c r="E14" s="299" t="inlineStr">
        <is>
          <t>Huelva</t>
        </is>
      </c>
      <c r="F14" s="283" t="n"/>
      <c r="G14" s="300" t="n"/>
      <c r="H14" s="301" t="inlineStr">
        <is>
          <t>Localidad</t>
        </is>
      </c>
      <c r="I14" s="302" t="inlineStr">
        <is>
          <t>Santa Olalla del Cala</t>
        </is>
      </c>
      <c r="J14" s="290" t="n"/>
      <c r="K14" s="290" t="n"/>
      <c r="L14" s="290" t="n"/>
      <c r="M14" s="290" t="n"/>
      <c r="N14" s="290" t="n"/>
      <c r="O14" s="290" t="n"/>
      <c r="P14" s="290" t="n"/>
      <c r="Q14" s="290" t="n"/>
      <c r="R14" s="290" t="n"/>
      <c r="S14" s="290" t="n"/>
      <c r="T14" s="290" t="n"/>
      <c r="U14" s="283" t="n"/>
      <c r="X14" s="303" t="n"/>
    </row>
    <row r="15" ht="9" customHeight="1" s="260"/>
    <row r="16" ht="17.25" customHeight="1" s="260">
      <c r="C16" s="292" t="inlineStr">
        <is>
          <t>Año plantación 1 (año de inicio del proyecto)2</t>
        </is>
      </c>
      <c r="D16" s="293" t="n"/>
      <c r="E16" s="293" t="n"/>
      <c r="F16" s="293" t="n"/>
      <c r="G16" s="293" t="n"/>
      <c r="H16" s="293" t="n"/>
      <c r="I16" s="289" t="n">
        <v>2026</v>
      </c>
      <c r="J16" s="283" t="n"/>
      <c r="M16" s="297" t="inlineStr">
        <is>
          <t xml:space="preserve">       Periodo de permanencia3</t>
        </is>
      </c>
      <c r="N16" s="287" t="n"/>
      <c r="O16" s="287" t="n"/>
      <c r="P16" s="287" t="n"/>
      <c r="Q16" s="287" t="n"/>
      <c r="R16" s="288" t="n"/>
      <c r="S16" s="304" t="n">
        <v>30</v>
      </c>
      <c r="T16" s="305" t="inlineStr">
        <is>
          <t>años</t>
        </is>
      </c>
      <c r="U16" s="306">
        <f>IF(S16&gt;50,"Los cálculos se realizarán para un máximo de 50 años.","")</f>
        <v/>
      </c>
    </row>
    <row r="17" ht="9" customHeight="1" s="260"/>
    <row r="18" ht="16.5" customHeight="1" s="260">
      <c r="C18" s="307" t="inlineStr">
        <is>
          <t>Si se han realizado plantaciones en años sucesivos (excluyendo la reposición de marras que debe considerarse al estimar el número de pies objetivo), se indicarán en las siguientes casillas. Estas plantaciones no se refieren a plantaciones previstas a futuro sino a plantaciones ya ejecutadas. Las absorciones que generen estas nuevas plantaciones se calcularán para el periodo comprendido entre el año de inicio del proyecto y el término del periodo de permanencia referido a dicho año.</t>
        </is>
      </c>
    </row>
    <row r="19" ht="16.5" customHeight="1" s="260"/>
    <row r="20" ht="16.5" customHeight="1" s="260"/>
    <row r="22" ht="17.25" customHeight="1" s="260">
      <c r="D22" s="308" t="inlineStr">
        <is>
          <t xml:space="preserve">  Año plantación 2</t>
        </is>
      </c>
      <c r="E22" s="288" t="n"/>
      <c r="F22" s="289" t="n"/>
      <c r="H22" s="308" t="inlineStr">
        <is>
          <t xml:space="preserve">    Año plantación 3</t>
        </is>
      </c>
      <c r="I22" s="287" t="n"/>
      <c r="J22" s="287" t="n"/>
      <c r="K22" s="288" t="n"/>
      <c r="L22" s="289" t="n"/>
      <c r="N22" s="308" t="inlineStr">
        <is>
          <t xml:space="preserve">  Año plantación 4</t>
        </is>
      </c>
      <c r="O22" s="287" t="n"/>
      <c r="P22" s="287" t="n"/>
      <c r="Q22" s="287" t="n"/>
      <c r="R22" s="288" t="n"/>
      <c r="S22" s="289" t="n"/>
    </row>
    <row r="23" ht="9" customHeight="1" s="260"/>
    <row r="24" ht="17.25" customHeight="1" s="260">
      <c r="E24" s="309" t="n"/>
      <c r="F24" s="310" t="n"/>
      <c r="G24" s="310" t="n"/>
      <c r="H24" s="311" t="n"/>
      <c r="I24" s="311" t="n"/>
      <c r="J24" s="312" t="n"/>
      <c r="K24" s="313" t="n"/>
      <c r="L24" s="313" t="n"/>
      <c r="M24" s="313" t="n"/>
      <c r="N24" s="313" t="n"/>
      <c r="O24" s="313" t="n"/>
      <c r="P24" s="313" t="n"/>
      <c r="Q24" s="313" t="n"/>
      <c r="R24" s="313" t="n"/>
      <c r="S24" s="314" t="n"/>
    </row>
    <row r="25" ht="16.5" customHeight="1" s="260">
      <c r="E25" s="315" t="n"/>
      <c r="F25" s="297" t="inlineStr">
        <is>
          <t>Referencia catastral4</t>
        </is>
      </c>
      <c r="G25" s="287" t="n"/>
      <c r="H25" s="288" t="n"/>
      <c r="I25" s="316" t="n"/>
      <c r="J25" s="317" t="inlineStr">
        <is>
          <t>Sup. Parcela5</t>
        </is>
      </c>
      <c r="N25" s="316" t="n"/>
      <c r="O25" s="297" t="inlineStr">
        <is>
          <t>Sup. Plantación6</t>
        </is>
      </c>
      <c r="P25" s="287" t="n"/>
      <c r="Q25" s="287" t="n"/>
      <c r="R25" s="288" t="n"/>
      <c r="S25" s="318" t="n"/>
      <c r="U25" s="303" t="n"/>
    </row>
    <row r="26" ht="7.5" customHeight="1" s="260">
      <c r="E26" s="315" t="n"/>
      <c r="F26" s="316" t="n"/>
      <c r="G26" s="316" t="n"/>
      <c r="H26" s="316" t="n"/>
      <c r="I26" s="316" t="n"/>
      <c r="J26" s="316" t="n"/>
      <c r="K26" s="316" t="n"/>
      <c r="L26" s="316" t="n"/>
      <c r="M26" s="316" t="n"/>
      <c r="N26" s="316" t="n"/>
      <c r="O26" s="316" t="n"/>
      <c r="P26" s="316" t="n"/>
      <c r="Q26" s="316" t="n"/>
      <c r="R26" s="316" t="n"/>
      <c r="S26" s="318" t="n"/>
    </row>
    <row r="27" ht="16.5" customHeight="1" s="260">
      <c r="E27" s="319" t="inlineStr">
        <is>
          <t>Parcela 1</t>
        </is>
      </c>
      <c r="F27" s="320" t="inlineStr">
        <is>
          <t>0d49a15a-8990-4fce-ba90-7544305281bb / escenario 15.000 pies</t>
        </is>
      </c>
      <c r="G27" s="287" t="n"/>
      <c r="H27" s="288" t="n"/>
      <c r="I27" s="316" t="n"/>
      <c r="J27" s="316" t="n"/>
      <c r="K27" s="321" t="n">
        <v>1298.1585</v>
      </c>
      <c r="L27" s="322" t="inlineStr">
        <is>
          <t>ha</t>
        </is>
      </c>
      <c r="M27" s="316" t="n"/>
      <c r="N27" s="316" t="n"/>
      <c r="O27" s="316" t="n"/>
      <c r="P27" s="323" t="n">
        <v>30</v>
      </c>
      <c r="Q27" s="305" t="inlineStr">
        <is>
          <t>ha</t>
        </is>
      </c>
      <c r="R27" s="316" t="n"/>
      <c r="S27" s="318" t="n"/>
    </row>
    <row r="28" ht="4.5" customHeight="1" s="260">
      <c r="E28" s="324" t="n"/>
      <c r="F28" s="316" t="n"/>
      <c r="G28" s="316" t="n"/>
      <c r="H28" s="316" t="n"/>
      <c r="I28" s="316" t="n"/>
      <c r="J28" s="316" t="n"/>
      <c r="K28" s="325" t="n"/>
      <c r="L28" s="326" t="n"/>
      <c r="M28" s="316" t="n"/>
      <c r="N28" s="316" t="n"/>
      <c r="O28" s="316" t="n"/>
      <c r="P28" s="327" t="n"/>
      <c r="Q28" s="316" t="n"/>
      <c r="R28" s="316" t="n"/>
      <c r="S28" s="318" t="n"/>
    </row>
    <row r="29" ht="17.25" customHeight="1" s="260">
      <c r="E29" s="319" t="inlineStr">
        <is>
          <t>Parcela 2</t>
        </is>
      </c>
      <c r="F29" s="320" t="n"/>
      <c r="G29" s="287" t="n"/>
      <c r="H29" s="288" t="n"/>
      <c r="I29" s="316" t="n"/>
      <c r="J29" s="316" t="n"/>
      <c r="K29" s="321" t="n"/>
      <c r="L29" s="322" t="inlineStr">
        <is>
          <t>ha</t>
        </is>
      </c>
      <c r="M29" s="316" t="n"/>
      <c r="N29" s="316" t="n"/>
      <c r="O29" s="316" t="n"/>
      <c r="P29" s="323" t="n"/>
      <c r="Q29" s="305" t="inlineStr">
        <is>
          <t>ha</t>
        </is>
      </c>
      <c r="R29" s="316" t="n"/>
      <c r="S29" s="318" t="n"/>
    </row>
    <row r="30" ht="4.5" customHeight="1" s="260">
      <c r="E30" s="324" t="n"/>
      <c r="F30" s="316" t="n"/>
      <c r="G30" s="316" t="n"/>
      <c r="H30" s="316" t="n"/>
      <c r="I30" s="316" t="n"/>
      <c r="J30" s="316" t="n"/>
      <c r="K30" s="325" t="n"/>
      <c r="L30" s="326" t="n"/>
      <c r="M30" s="316" t="n"/>
      <c r="N30" s="316" t="n"/>
      <c r="O30" s="316" t="n"/>
      <c r="P30" s="327" t="n"/>
      <c r="Q30" s="316" t="n"/>
      <c r="R30" s="316" t="n"/>
      <c r="S30" s="318" t="n"/>
    </row>
    <row r="31" ht="16.5" customHeight="1" s="260">
      <c r="E31" s="319" t="inlineStr">
        <is>
          <t>Parcela 3</t>
        </is>
      </c>
      <c r="F31" s="320" t="n"/>
      <c r="G31" s="287" t="n"/>
      <c r="H31" s="288" t="n"/>
      <c r="I31" s="316" t="n"/>
      <c r="J31" s="316" t="n"/>
      <c r="K31" s="321" t="n"/>
      <c r="L31" s="322" t="inlineStr">
        <is>
          <t>ha</t>
        </is>
      </c>
      <c r="M31" s="316" t="n"/>
      <c r="N31" s="316" t="n"/>
      <c r="O31" s="316" t="n"/>
      <c r="P31" s="323" t="n"/>
      <c r="Q31" s="305" t="inlineStr">
        <is>
          <t>ha</t>
        </is>
      </c>
      <c r="R31" s="316" t="n"/>
      <c r="S31" s="318" t="n"/>
    </row>
    <row r="32" ht="4.5" customHeight="1" s="260">
      <c r="E32" s="324" t="n"/>
      <c r="F32" s="316" t="n"/>
      <c r="G32" s="316" t="n"/>
      <c r="H32" s="316" t="n"/>
      <c r="I32" s="316" t="n"/>
      <c r="J32" s="316" t="n"/>
      <c r="K32" s="325" t="n"/>
      <c r="L32" s="326" t="n"/>
      <c r="M32" s="316" t="n"/>
      <c r="N32" s="316" t="n"/>
      <c r="O32" s="316" t="n"/>
      <c r="P32" s="327" t="n"/>
      <c r="Q32" s="316" t="n"/>
      <c r="R32" s="316" t="n"/>
      <c r="S32" s="318" t="n"/>
    </row>
    <row r="33" ht="16.5" customHeight="1" s="260">
      <c r="E33" s="319" t="inlineStr">
        <is>
          <t>Parcela 4</t>
        </is>
      </c>
      <c r="F33" s="320" t="n"/>
      <c r="G33" s="287" t="n"/>
      <c r="H33" s="288" t="n"/>
      <c r="I33" s="316" t="n"/>
      <c r="J33" s="316" t="n"/>
      <c r="K33" s="321" t="n"/>
      <c r="L33" s="322" t="inlineStr">
        <is>
          <t>ha</t>
        </is>
      </c>
      <c r="M33" s="316" t="n"/>
      <c r="N33" s="316" t="n"/>
      <c r="O33" s="316" t="n"/>
      <c r="P33" s="323" t="n"/>
      <c r="Q33" s="305" t="inlineStr">
        <is>
          <t>ha</t>
        </is>
      </c>
      <c r="R33" s="316" t="n"/>
      <c r="S33" s="318" t="n"/>
    </row>
    <row r="34" ht="4.5" customHeight="1" s="260">
      <c r="E34" s="328" t="n"/>
      <c r="F34" s="316" t="n"/>
      <c r="G34" s="316" t="n"/>
      <c r="H34" s="316" t="n"/>
      <c r="I34" s="316" t="n"/>
      <c r="J34" s="316" t="n"/>
      <c r="K34" s="329" t="n"/>
      <c r="L34" s="326" t="n"/>
      <c r="M34" s="316" t="n"/>
      <c r="N34" s="316" t="n"/>
      <c r="O34" s="316" t="n"/>
      <c r="P34" s="327" t="n"/>
      <c r="Q34" s="316" t="n"/>
      <c r="R34" s="316" t="n"/>
      <c r="S34" s="318" t="n"/>
    </row>
    <row r="35" ht="16.5" customHeight="1" s="260">
      <c r="E35" s="319" t="inlineStr">
        <is>
          <t>Parcela 5</t>
        </is>
      </c>
      <c r="F35" s="320" t="n"/>
      <c r="G35" s="287" t="n"/>
      <c r="H35" s="288" t="n"/>
      <c r="I35" s="316" t="n"/>
      <c r="J35" s="316" t="n"/>
      <c r="K35" s="321" t="n"/>
      <c r="L35" s="322" t="inlineStr">
        <is>
          <t>ha</t>
        </is>
      </c>
      <c r="M35" s="316" t="n"/>
      <c r="N35" s="316" t="n"/>
      <c r="O35" s="316" t="n"/>
      <c r="P35" s="323" t="n"/>
      <c r="Q35" s="305" t="inlineStr">
        <is>
          <t>ha</t>
        </is>
      </c>
      <c r="R35" s="316" t="n"/>
      <c r="S35" s="318" t="n"/>
    </row>
    <row r="36" ht="4.5" customHeight="1" s="260">
      <c r="E36" s="328" t="n"/>
      <c r="F36" s="316" t="n"/>
      <c r="G36" s="316" t="n"/>
      <c r="H36" s="316" t="n"/>
      <c r="I36" s="316" t="n"/>
      <c r="J36" s="316" t="n"/>
      <c r="K36" s="329" t="n"/>
      <c r="L36" s="326" t="n"/>
      <c r="M36" s="316" t="n"/>
      <c r="N36" s="316" t="n"/>
      <c r="O36" s="316" t="n"/>
      <c r="P36" s="327" t="n"/>
      <c r="Q36" s="316" t="n"/>
      <c r="R36" s="316" t="n"/>
      <c r="S36" s="318" t="n"/>
    </row>
    <row r="37" ht="16.5" customHeight="1" s="260">
      <c r="E37" s="319" t="inlineStr">
        <is>
          <t>Parcela 6</t>
        </is>
      </c>
      <c r="F37" s="320" t="n"/>
      <c r="G37" s="287" t="n"/>
      <c r="H37" s="288" t="n"/>
      <c r="I37" s="316" t="n"/>
      <c r="J37" s="316" t="n"/>
      <c r="K37" s="321" t="n"/>
      <c r="L37" s="322" t="inlineStr">
        <is>
          <t>ha</t>
        </is>
      </c>
      <c r="M37" s="316" t="n"/>
      <c r="N37" s="316" t="n"/>
      <c r="O37" s="316" t="n"/>
      <c r="P37" s="323" t="n"/>
      <c r="Q37" s="305" t="inlineStr">
        <is>
          <t>ha</t>
        </is>
      </c>
      <c r="R37" s="316" t="n"/>
      <c r="S37" s="318" t="n"/>
    </row>
    <row r="38" ht="4.5" customHeight="1" s="260">
      <c r="E38" s="324" t="n"/>
      <c r="F38" s="316" t="n"/>
      <c r="G38" s="316" t="n"/>
      <c r="H38" s="316" t="n"/>
      <c r="I38" s="316" t="n"/>
      <c r="J38" s="316" t="n"/>
      <c r="K38" s="325" t="n"/>
      <c r="L38" s="326" t="n"/>
      <c r="M38" s="316" t="n"/>
      <c r="N38" s="316" t="n"/>
      <c r="O38" s="316" t="n"/>
      <c r="P38" s="327" t="n"/>
      <c r="Q38" s="316" t="n"/>
      <c r="R38" s="316" t="n"/>
      <c r="S38" s="318" t="n"/>
    </row>
    <row r="39" ht="16.5" customHeight="1" s="260">
      <c r="E39" s="319" t="inlineStr">
        <is>
          <t>Parcela 7</t>
        </is>
      </c>
      <c r="F39" s="320" t="n"/>
      <c r="G39" s="287" t="n"/>
      <c r="H39" s="288" t="n"/>
      <c r="I39" s="316" t="n"/>
      <c r="J39" s="316" t="n"/>
      <c r="K39" s="321" t="n"/>
      <c r="L39" s="322" t="inlineStr">
        <is>
          <t>ha</t>
        </is>
      </c>
      <c r="M39" s="316" t="n"/>
      <c r="N39" s="316" t="n"/>
      <c r="O39" s="316" t="n"/>
      <c r="P39" s="323" t="n"/>
      <c r="Q39" s="305" t="inlineStr">
        <is>
          <t>ha</t>
        </is>
      </c>
      <c r="R39" s="316" t="n"/>
      <c r="S39" s="318" t="n"/>
    </row>
    <row r="40" ht="4.5" customHeight="1" s="260">
      <c r="E40" s="328" t="n"/>
      <c r="F40" s="316" t="n"/>
      <c r="G40" s="316" t="n"/>
      <c r="H40" s="316" t="n"/>
      <c r="I40" s="316" t="n"/>
      <c r="J40" s="316" t="n"/>
      <c r="K40" s="329" t="n"/>
      <c r="L40" s="326" t="n"/>
      <c r="M40" s="316" t="n"/>
      <c r="N40" s="316" t="n"/>
      <c r="O40" s="316" t="n"/>
      <c r="P40" s="327" t="n"/>
      <c r="Q40" s="316" t="n"/>
      <c r="R40" s="316" t="n"/>
      <c r="S40" s="318" t="n"/>
    </row>
    <row r="41" ht="16.5" customHeight="1" s="260">
      <c r="E41" s="319" t="inlineStr">
        <is>
          <t>Parcela 8</t>
        </is>
      </c>
      <c r="F41" s="320" t="n"/>
      <c r="G41" s="287" t="n"/>
      <c r="H41" s="288" t="n"/>
      <c r="I41" s="316" t="n"/>
      <c r="J41" s="316" t="n"/>
      <c r="K41" s="321" t="n"/>
      <c r="L41" s="322" t="inlineStr">
        <is>
          <t>ha</t>
        </is>
      </c>
      <c r="M41" s="316" t="n"/>
      <c r="N41" s="316" t="n"/>
      <c r="O41" s="316" t="n"/>
      <c r="P41" s="323" t="n"/>
      <c r="Q41" s="305" t="inlineStr">
        <is>
          <t>ha</t>
        </is>
      </c>
      <c r="R41" s="316" t="n"/>
      <c r="S41" s="318" t="n"/>
    </row>
    <row r="42" ht="4.5" customHeight="1" s="260">
      <c r="E42" s="328" t="n"/>
      <c r="F42" s="316" t="n"/>
      <c r="G42" s="316" t="n"/>
      <c r="H42" s="316" t="n"/>
      <c r="I42" s="316" t="n"/>
      <c r="J42" s="316" t="n"/>
      <c r="K42" s="329" t="n"/>
      <c r="L42" s="326" t="n"/>
      <c r="M42" s="316" t="n"/>
      <c r="N42" s="316" t="n"/>
      <c r="O42" s="316" t="n"/>
      <c r="P42" s="327" t="n"/>
      <c r="Q42" s="316" t="n"/>
      <c r="R42" s="316" t="n"/>
      <c r="S42" s="318" t="n"/>
    </row>
    <row r="43" ht="16.5" customHeight="1" s="260">
      <c r="E43" s="319" t="inlineStr">
        <is>
          <t>Parcela 9</t>
        </is>
      </c>
      <c r="F43" s="320" t="n"/>
      <c r="G43" s="287" t="n"/>
      <c r="H43" s="288" t="n"/>
      <c r="I43" s="316" t="n"/>
      <c r="J43" s="316" t="n"/>
      <c r="K43" s="321" t="n"/>
      <c r="L43" s="322" t="inlineStr">
        <is>
          <t>ha</t>
        </is>
      </c>
      <c r="M43" s="316" t="n"/>
      <c r="N43" s="316" t="n"/>
      <c r="O43" s="316" t="n"/>
      <c r="P43" s="323" t="n"/>
      <c r="Q43" s="305" t="inlineStr">
        <is>
          <t>ha</t>
        </is>
      </c>
      <c r="R43" s="316" t="n"/>
      <c r="S43" s="318" t="n"/>
    </row>
    <row r="44" ht="4.5" customHeight="1" s="260">
      <c r="E44" s="328" t="n"/>
      <c r="F44" s="316" t="n"/>
      <c r="G44" s="316" t="n"/>
      <c r="H44" s="316" t="n"/>
      <c r="I44" s="316" t="n"/>
      <c r="J44" s="316" t="n"/>
      <c r="K44" s="329" t="n"/>
      <c r="L44" s="326" t="n"/>
      <c r="M44" s="316" t="n"/>
      <c r="N44" s="316" t="n"/>
      <c r="O44" s="316" t="n"/>
      <c r="P44" s="327" t="n"/>
      <c r="Q44" s="316" t="n"/>
      <c r="R44" s="316" t="n"/>
      <c r="S44" s="318" t="n"/>
    </row>
    <row r="45" ht="16.5" customHeight="1" s="260">
      <c r="E45" s="319" t="inlineStr">
        <is>
          <t>Parcela 10</t>
        </is>
      </c>
      <c r="F45" s="320" t="n"/>
      <c r="G45" s="287" t="n"/>
      <c r="H45" s="288" t="n"/>
      <c r="I45" s="316" t="n"/>
      <c r="J45" s="316" t="n"/>
      <c r="K45" s="321" t="n"/>
      <c r="L45" s="322" t="inlineStr">
        <is>
          <t>ha</t>
        </is>
      </c>
      <c r="M45" s="316" t="n"/>
      <c r="N45" s="316" t="n"/>
      <c r="O45" s="316" t="n"/>
      <c r="P45" s="323" t="n"/>
      <c r="Q45" s="305" t="inlineStr">
        <is>
          <t>ha</t>
        </is>
      </c>
      <c r="R45" s="316" t="n"/>
      <c r="S45" s="318" t="n"/>
    </row>
    <row r="46" ht="4.5" customHeight="1" s="260">
      <c r="E46" s="328" t="n"/>
      <c r="F46" s="316" t="n"/>
      <c r="G46" s="316" t="n"/>
      <c r="H46" s="316" t="n"/>
      <c r="I46" s="316" t="n"/>
      <c r="J46" s="316" t="n"/>
      <c r="K46" s="329" t="n"/>
      <c r="L46" s="326" t="n"/>
      <c r="M46" s="316" t="n"/>
      <c r="N46" s="316" t="n"/>
      <c r="O46" s="316" t="n"/>
      <c r="P46" s="327" t="n"/>
      <c r="Q46" s="316" t="n"/>
      <c r="R46" s="316" t="n"/>
      <c r="S46" s="318" t="n"/>
      <c r="U46" s="330" t="n"/>
      <c r="V46" s="330" t="n"/>
    </row>
    <row r="47" ht="16.5" customHeight="1" s="260">
      <c r="E47" s="319" t="inlineStr">
        <is>
          <t>Parcela 11</t>
        </is>
      </c>
      <c r="F47" s="320" t="n"/>
      <c r="G47" s="287" t="n"/>
      <c r="H47" s="288" t="n"/>
      <c r="I47" s="316" t="n"/>
      <c r="J47" s="316" t="n"/>
      <c r="K47" s="321" t="n"/>
      <c r="L47" s="322" t="inlineStr">
        <is>
          <t>ha</t>
        </is>
      </c>
      <c r="M47" s="316" t="n"/>
      <c r="N47" s="316" t="n"/>
      <c r="O47" s="316" t="n"/>
      <c r="P47" s="323" t="n"/>
      <c r="Q47" s="305" t="inlineStr">
        <is>
          <t>ha</t>
        </is>
      </c>
      <c r="R47" s="316" t="n"/>
      <c r="S47" s="318" t="n"/>
      <c r="U47" s="330" t="n"/>
      <c r="V47" s="330" t="n"/>
    </row>
    <row r="48" ht="4.5" customHeight="1" s="260">
      <c r="E48" s="328" t="n"/>
      <c r="F48" s="316" t="n"/>
      <c r="G48" s="316" t="n"/>
      <c r="H48" s="316" t="n"/>
      <c r="I48" s="316" t="n"/>
      <c r="J48" s="316" t="n"/>
      <c r="K48" s="329" t="n"/>
      <c r="L48" s="326" t="n"/>
      <c r="M48" s="316" t="n"/>
      <c r="N48" s="316" t="n"/>
      <c r="O48" s="316" t="n"/>
      <c r="P48" s="327" t="n"/>
      <c r="Q48" s="316" t="n"/>
      <c r="R48" s="316" t="n"/>
      <c r="S48" s="318" t="n"/>
      <c r="U48" s="330" t="n"/>
      <c r="V48" s="330" t="n"/>
    </row>
    <row r="49" ht="16.5" customHeight="1" s="260">
      <c r="E49" s="319" t="inlineStr">
        <is>
          <t>Parcela 12</t>
        </is>
      </c>
      <c r="F49" s="320" t="n"/>
      <c r="G49" s="287" t="n"/>
      <c r="H49" s="288" t="n"/>
      <c r="I49" s="316" t="n"/>
      <c r="J49" s="316" t="n"/>
      <c r="K49" s="321" t="n"/>
      <c r="L49" s="322" t="inlineStr">
        <is>
          <t>ha</t>
        </is>
      </c>
      <c r="M49" s="316" t="n"/>
      <c r="N49" s="316" t="n"/>
      <c r="O49" s="316" t="n"/>
      <c r="P49" s="323" t="n"/>
      <c r="Q49" s="305" t="inlineStr">
        <is>
          <t>ha</t>
        </is>
      </c>
      <c r="R49" s="316" t="n"/>
      <c r="S49" s="318" t="n"/>
      <c r="U49" s="330" t="n"/>
      <c r="V49" s="330" t="n"/>
    </row>
    <row r="50" ht="4.5" customHeight="1" s="260">
      <c r="E50" s="328" t="n"/>
      <c r="F50" s="316" t="n"/>
      <c r="G50" s="316" t="n"/>
      <c r="H50" s="316" t="n"/>
      <c r="I50" s="316" t="n"/>
      <c r="J50" s="316" t="n"/>
      <c r="K50" s="329" t="n"/>
      <c r="L50" s="326" t="n"/>
      <c r="M50" s="316" t="n"/>
      <c r="N50" s="316" t="n"/>
      <c r="O50" s="316" t="n"/>
      <c r="P50" s="327" t="n"/>
      <c r="Q50" s="316" t="n"/>
      <c r="R50" s="316" t="n"/>
      <c r="S50" s="318" t="n"/>
      <c r="U50" s="330" t="n"/>
      <c r="V50" s="330" t="n"/>
    </row>
    <row r="51" ht="16.5" customHeight="1" s="260">
      <c r="E51" s="319" t="inlineStr">
        <is>
          <t>Parcela 13</t>
        </is>
      </c>
      <c r="F51" s="320" t="n"/>
      <c r="G51" s="287" t="n"/>
      <c r="H51" s="288" t="n"/>
      <c r="I51" s="316" t="n"/>
      <c r="J51" s="316" t="n"/>
      <c r="K51" s="321" t="n"/>
      <c r="L51" s="322" t="inlineStr">
        <is>
          <t>ha</t>
        </is>
      </c>
      <c r="M51" s="316" t="n"/>
      <c r="N51" s="316" t="n"/>
      <c r="O51" s="316" t="n"/>
      <c r="P51" s="323" t="n"/>
      <c r="Q51" s="305" t="inlineStr">
        <is>
          <t>ha</t>
        </is>
      </c>
      <c r="R51" s="316" t="n"/>
      <c r="S51" s="318" t="n"/>
      <c r="U51" s="330" t="n"/>
      <c r="V51" s="330" t="n"/>
    </row>
    <row r="52" ht="4.5" customHeight="1" s="260">
      <c r="E52" s="328" t="n"/>
      <c r="F52" s="316" t="n"/>
      <c r="G52" s="316" t="n"/>
      <c r="H52" s="316" t="n"/>
      <c r="I52" s="316" t="n"/>
      <c r="J52" s="316" t="n"/>
      <c r="K52" s="329" t="n"/>
      <c r="L52" s="326" t="n"/>
      <c r="M52" s="316" t="n"/>
      <c r="N52" s="316" t="n"/>
      <c r="O52" s="316" t="n"/>
      <c r="P52" s="327" t="n"/>
      <c r="Q52" s="316" t="n"/>
      <c r="R52" s="316" t="n"/>
      <c r="S52" s="318" t="n"/>
      <c r="U52" s="330" t="n"/>
      <c r="V52" s="330" t="n"/>
    </row>
    <row r="53" ht="16.5" customHeight="1" s="260">
      <c r="E53" s="319" t="inlineStr">
        <is>
          <t>Parcela 14</t>
        </is>
      </c>
      <c r="F53" s="320" t="n"/>
      <c r="G53" s="287" t="n"/>
      <c r="H53" s="288" t="n"/>
      <c r="I53" s="316" t="n"/>
      <c r="J53" s="316" t="n"/>
      <c r="K53" s="321" t="n"/>
      <c r="L53" s="322" t="inlineStr">
        <is>
          <t>ha</t>
        </is>
      </c>
      <c r="M53" s="316" t="n"/>
      <c r="N53" s="316" t="n"/>
      <c r="O53" s="316" t="n"/>
      <c r="P53" s="323" t="n"/>
      <c r="Q53" s="305" t="inlineStr">
        <is>
          <t>ha</t>
        </is>
      </c>
      <c r="R53" s="316" t="n"/>
      <c r="S53" s="318" t="n"/>
      <c r="U53" s="330" t="n"/>
      <c r="V53" s="330" t="n"/>
      <c r="W53" s="330" t="n"/>
      <c r="X53" s="330" t="n"/>
      <c r="Y53" s="330" t="n"/>
    </row>
    <row r="54" ht="4.5" customHeight="1" s="260">
      <c r="E54" s="328" t="n"/>
      <c r="F54" s="316" t="n"/>
      <c r="G54" s="316" t="n"/>
      <c r="H54" s="316" t="n"/>
      <c r="I54" s="316" t="n"/>
      <c r="J54" s="316" t="n"/>
      <c r="K54" s="329" t="n"/>
      <c r="L54" s="326" t="n"/>
      <c r="M54" s="316" t="n"/>
      <c r="N54" s="316" t="n"/>
      <c r="O54" s="316" t="n"/>
      <c r="P54" s="327" t="n"/>
      <c r="Q54" s="316" t="n"/>
      <c r="R54" s="316" t="n"/>
      <c r="S54" s="318" t="n"/>
      <c r="U54" s="330" t="n"/>
      <c r="V54" s="330" t="n"/>
      <c r="W54" s="330" t="n"/>
      <c r="X54" s="330" t="n"/>
      <c r="Y54" s="330" t="n"/>
    </row>
    <row r="55" ht="16.5" customHeight="1" s="260">
      <c r="E55" s="319" t="inlineStr">
        <is>
          <t>Parcela 15</t>
        </is>
      </c>
      <c r="F55" s="320" t="n"/>
      <c r="G55" s="287" t="n"/>
      <c r="H55" s="288" t="n"/>
      <c r="I55" s="316" t="n"/>
      <c r="J55" s="316" t="n"/>
      <c r="K55" s="321" t="n"/>
      <c r="L55" s="322" t="inlineStr">
        <is>
          <t>ha</t>
        </is>
      </c>
      <c r="M55" s="316" t="n"/>
      <c r="N55" s="316" t="n"/>
      <c r="O55" s="316" t="n"/>
      <c r="P55" s="323" t="n"/>
      <c r="Q55" s="305" t="inlineStr">
        <is>
          <t>ha</t>
        </is>
      </c>
      <c r="R55" s="316" t="n"/>
      <c r="S55" s="318" t="n"/>
      <c r="U55" s="330" t="n"/>
      <c r="V55" s="330" t="n"/>
      <c r="W55" s="330" t="n"/>
      <c r="X55" s="330" t="n"/>
      <c r="Y55" s="330" t="n"/>
      <c r="AB55" s="331" t="n"/>
      <c r="AC55" s="331" t="n"/>
      <c r="AD55" s="331" t="n"/>
      <c r="AE55" s="331" t="n"/>
      <c r="AF55" s="331" t="n"/>
      <c r="AG55" s="331" t="n"/>
      <c r="AH55" s="331" t="n"/>
      <c r="AI55" s="331" t="n"/>
    </row>
    <row r="56" ht="4.5" customHeight="1" s="260">
      <c r="E56" s="315" t="n"/>
      <c r="F56" s="316" t="n"/>
      <c r="G56" s="316" t="n"/>
      <c r="H56" s="316" t="n"/>
      <c r="I56" s="316" t="n"/>
      <c r="J56" s="329" t="n"/>
      <c r="K56" s="329" t="n"/>
      <c r="L56" s="329" t="n"/>
      <c r="M56" s="316" t="n"/>
      <c r="N56" s="316" t="n"/>
      <c r="O56" s="316" t="n"/>
      <c r="P56" s="327" t="n"/>
      <c r="Q56" s="316" t="n"/>
      <c r="R56" s="316" t="n"/>
      <c r="S56" s="318" t="n"/>
      <c r="U56" s="330" t="n"/>
      <c r="V56" s="330" t="n"/>
      <c r="W56" s="330" t="n"/>
      <c r="X56" s="330" t="n"/>
      <c r="Y56" s="330" t="n"/>
    </row>
    <row r="57" ht="14.25" customHeight="1" s="260">
      <c r="E57" s="315" t="n"/>
      <c r="F57" s="332" t="n"/>
      <c r="G57" s="332" t="n"/>
      <c r="H57" s="332" t="n"/>
      <c r="I57" s="332" t="n"/>
      <c r="J57" s="332" t="n"/>
      <c r="K57" s="332" t="n"/>
      <c r="L57" s="332" t="n"/>
      <c r="M57" s="332" t="n"/>
      <c r="N57" s="316" t="n"/>
      <c r="O57" s="333" t="inlineStr">
        <is>
          <t>Superficie de plantación total (superficie del proyecto)</t>
        </is>
      </c>
      <c r="P57" s="334">
        <f>IF(ISNUMBER(SUM(P27+P29+P31+P33+P35+P37+P39+P41+P43+P45+P47+P49+P51+P53+P55)),SUM(P27+P29+P31+P33+P35+P37+P39+P41+P43+P45+P47+P49+P51+P53+P55),"")</f>
        <v/>
      </c>
      <c r="Q57" s="335" t="inlineStr">
        <is>
          <t>ha</t>
        </is>
      </c>
      <c r="R57" s="316" t="n"/>
      <c r="S57" s="318" t="n"/>
      <c r="U57" s="330" t="n"/>
      <c r="V57" s="330" t="n"/>
      <c r="W57" s="330" t="n"/>
      <c r="X57" s="330" t="n"/>
      <c r="Y57" s="330" t="n"/>
      <c r="AB57" s="331" t="n"/>
      <c r="AC57" s="331" t="n"/>
      <c r="AD57" s="331" t="n"/>
      <c r="AE57" s="331" t="n"/>
      <c r="AF57" s="331" t="n"/>
      <c r="AG57" s="331" t="n"/>
      <c r="AH57" s="331" t="n"/>
      <c r="AI57" s="331" t="n"/>
      <c r="AK57" s="331" t="n"/>
    </row>
    <row r="58" ht="12" customHeight="1" s="260">
      <c r="E58" s="336" t="n"/>
      <c r="F58" s="337" t="n"/>
      <c r="G58" s="337" t="n"/>
      <c r="H58" s="337" t="n"/>
      <c r="I58" s="337" t="n"/>
      <c r="J58" s="337" t="n"/>
      <c r="K58" s="337" t="n"/>
      <c r="L58" s="337" t="n"/>
      <c r="M58" s="337" t="n"/>
      <c r="N58" s="337" t="n"/>
      <c r="O58" s="337" t="n"/>
      <c r="P58" s="337" t="n"/>
      <c r="Q58" s="337" t="n"/>
      <c r="R58" s="337" t="n"/>
      <c r="S58" s="338" t="n"/>
      <c r="U58" s="330" t="n"/>
      <c r="V58" s="330" t="n"/>
      <c r="W58" s="330" t="n"/>
      <c r="X58" s="330" t="n"/>
      <c r="Y58" s="330" t="n"/>
      <c r="Z58" s="330" t="n"/>
      <c r="AA58" s="330" t="n"/>
      <c r="AB58" s="331" t="n"/>
      <c r="AC58" s="331" t="n"/>
      <c r="AD58" s="331" t="n"/>
      <c r="AE58" s="331" t="n"/>
      <c r="AF58" s="331" t="n"/>
      <c r="AG58" s="331" t="n"/>
      <c r="AH58" s="331" t="n"/>
      <c r="AI58" s="331" t="n"/>
      <c r="AK58" s="331" t="n"/>
    </row>
    <row r="65" ht="16.5" customHeight="1" s="260"/>
    <row r="66" ht="79.5" customHeight="1" s="260"/>
  </sheetData>
  <sheetProtection selectLockedCells="0" selectUnlockedCells="0" algorithmName="SHA-512" sheet="1" objects="1" insertRows="1" insertHyperlinks="1" autoFilter="1" scenarios="1" formatColumns="1" deleteColumns="1" insertColumns="1" pivotTables="1" deleteRows="1" formatCells="1" saltValue="9o3HTbH+KCpe490VipUaFw==" formatRows="1" sort="1" spinCount="100000" hashValue="iQUV2o/uogx0any0KsefMJnKHM3LD99NEvl/z7HVMAfqYBLs4V6PR/56rd5WWWgXfuKL7cLKL4MpCGNDHfZ2pw=="/>
  <mergeCells count="38">
    <mergeCell ref="H22:K22"/>
    <mergeCell ref="C16:H16"/>
    <mergeCell ref="I14:U14"/>
    <mergeCell ref="Y10:AA10"/>
    <mergeCell ref="W10:X10"/>
    <mergeCell ref="F33:H33"/>
    <mergeCell ref="F45:H45"/>
    <mergeCell ref="F41:H41"/>
    <mergeCell ref="F35:H35"/>
    <mergeCell ref="C14:D14"/>
    <mergeCell ref="A1:AB2"/>
    <mergeCell ref="E14:F14"/>
    <mergeCell ref="D22:E22"/>
    <mergeCell ref="N22:R22"/>
    <mergeCell ref="C12:E12"/>
    <mergeCell ref="M16:R16"/>
    <mergeCell ref="F47:H47"/>
    <mergeCell ref="I16:J16"/>
    <mergeCell ref="F31:H31"/>
    <mergeCell ref="F27:H27"/>
    <mergeCell ref="C8:E8"/>
    <mergeCell ref="F43:H43"/>
    <mergeCell ref="F37:H37"/>
    <mergeCell ref="F39:H39"/>
    <mergeCell ref="F8:M8"/>
    <mergeCell ref="F10:U10"/>
    <mergeCell ref="F49:H49"/>
    <mergeCell ref="C18:AA20"/>
    <mergeCell ref="F53:H53"/>
    <mergeCell ref="F12:AA12"/>
    <mergeCell ref="F29:H29"/>
    <mergeCell ref="F25:H25"/>
    <mergeCell ref="C10:E10"/>
    <mergeCell ref="Z4:AA4"/>
    <mergeCell ref="O25:R25"/>
    <mergeCell ref="J25:M25"/>
    <mergeCell ref="F55:H55"/>
    <mergeCell ref="F51:H51"/>
  </mergeCells>
  <dataValidations count="10">
    <dataValidation sqref="E56:G56 F27 F29:H29 F31:H31 F33:H33 F35:H35 F37:H37 F39:H39 F41:H41 F43:H43 F45:H45 F47:H47 F49:H51 F53:H55" showDropDown="0" showInputMessage="1" showErrorMessage="1" allowBlank="1" error="La referencia catastral es un código alfanumérico que está compuesto por 20 caracteres." type="textLength" errorStyle="stop" operator="equal">
      <formula1>20</formula1>
      <formula2>0</formula2>
    </dataValidation>
    <dataValidation sqref="Y10:AA10" showDropDown="0" showInputMessage="1" showErrorMessage="1" allowBlank="1" error="9 caracteres sin introducir guiones ni puntos." type="textLength" errorStyle="stop" operator="equal">
      <formula1>9</formula1>
      <formula2>0</formula2>
    </dataValidation>
    <dataValidation sqref="I16:J16" showDropDown="0" showInputMessage="1" showErrorMessage="1" allowBlank="1" error="La campaña de plantación ha de ser la de 2012-2013 o posterior." type="whole" errorStyle="stop" operator="greaterThanOrEqual">
      <formula1>2012</formula1>
      <formula2>0</formula2>
    </dataValidation>
    <dataValidation sqref="E14:F14" showDropDown="0" showInputMessage="1" showErrorMessage="1" allowBlank="1" type="list" errorStyle="stop" operator="between">
      <formula1>Provincias</formula1>
      <formula2>0</formula2>
    </dataValidation>
    <dataValidation sqref="S16" showDropDown="0" showInputMessage="1" showErrorMessage="1" allowBlank="1" error="El periodo de permanencia ha de ser de 30 años o superior." type="whole" errorStyle="stop" operator="greaterThanOrEqual">
      <formula1>30</formula1>
      <formula2>0</formula2>
    </dataValidation>
    <dataValidation sqref="F8" showDropDown="0" showInputMessage="1" showErrorMessage="1" allowBlank="1" type="list" errorStyle="stop" operator="between">
      <formula1>Tipo_solicitud</formula1>
      <formula2>0</formula2>
    </dataValidation>
    <dataValidation sqref="P27 P29 P31 P33 P35 P37 P39 P41 P43 P45 P47 P49:P51 P53:P56" showDropDown="0" showInputMessage="1" showErrorMessage="1" allowBlank="1" error="La superficie de plantación ha de ser igual o inferior a la superficie de la parcela donde se encuentra." type="decimal" errorStyle="stop" operator="lessThanOrEqual">
      <formula1>K27</formula1>
      <formula2>0</formula2>
    </dataValidation>
    <dataValidation sqref="F22" showDropDown="0" showInputMessage="1" showErrorMessage="1" allowBlank="1" error="El nuevo año de plantación ha de ser posterior al año de inicio del proyecto (año 1)." type="whole" errorStyle="stop" operator="greaterThanOrEqual">
      <formula1>I16</formula1>
      <formula2>0</formula2>
    </dataValidation>
    <dataValidation sqref="L22" showDropDown="0" showInputMessage="1" showErrorMessage="1" allowBlank="1" error="El año de plantación 3 ha de ser posterior al año de plantación 2" type="whole" errorStyle="stop" operator="greaterThanOrEqual">
      <formula1>F22</formula1>
      <formula2>0</formula2>
    </dataValidation>
    <dataValidation sqref="S22" showDropDown="0" showInputMessage="1" showErrorMessage="1" allowBlank="1" error="El año de plantación 4 ha de ser posterior al año de plantación 3" type="whole" errorStyle="stop" operator="greaterThanOrEqual">
      <formula1>L22</formula1>
      <formula2>0</formula2>
    </dataValidation>
  </dataValidations>
  <printOptions horizontalCentered="0" verticalCentered="0" headings="0" gridLines="0" gridLinesSet="1"/>
  <pageMargins left="0.708333333333333" right="0.708333333333333" top="0.747916666666667" bottom="0.747916666666667" header="0.511811023622047" footer="0.511811023622047"/>
  <pageSetup orientation="landscape" paperSize="9" scale="100" fitToHeight="1" fitToWidth="1" pageOrder="downThenOver" blackAndWhite="0" draft="0" horizontalDpi="300" verticalDpi="300" copies="1"/>
  <drawing xmlns:r="http://schemas.openxmlformats.org/officeDocument/2006/relationships" r:id="rId1"/>
</worksheet>
</file>

<file path=xl/worksheets/sheet3.xml><?xml version="1.0" encoding="utf-8"?>
<worksheet xmlns="http://schemas.openxmlformats.org/spreadsheetml/2006/main">
  <sheetPr filterMode="0">
    <outlinePr summaryBelow="1" summaryRight="1"/>
    <pageSetUpPr fitToPage="0"/>
  </sheetPr>
  <dimension ref="A1:V54"/>
  <sheetViews>
    <sheetView showFormulas="0" showGridLines="0" showRowColHeaders="0" showZeros="1" rightToLeft="0" tabSelected="0" showOutlineSymbols="1" defaultGridColor="1" view="normal" topLeftCell="A1" colorId="64" zoomScale="100" zoomScaleNormal="100" zoomScalePageLayoutView="100" workbookViewId="0">
      <selection pane="topLeft" activeCell="H39" activeCellId="0" sqref="H39"/>
    </sheetView>
  </sheetViews>
  <sheetFormatPr baseColWidth="8" defaultColWidth="11.42578125" defaultRowHeight="16.5" customHeight="0" zeroHeight="0" outlineLevelRow="0"/>
  <cols>
    <col width="4.86" customWidth="1" style="259" min="1" max="1"/>
    <col width="2.42" customWidth="1" style="259" min="2" max="2"/>
    <col width="5.86" customWidth="1" style="259" min="3" max="3"/>
    <col width="35.29" customWidth="1" style="259" min="4" max="4"/>
    <col width="9.710000000000001" customWidth="1" style="259" min="5" max="5"/>
    <col width="11.57" customWidth="1" style="259" min="6" max="6"/>
    <col width="10.71" customWidth="1" style="259" min="7" max="7"/>
    <col width="11.29" customWidth="1" style="259" min="8" max="9"/>
    <col width="11.85" customWidth="1" style="259" min="10" max="10"/>
    <col width="9.859999999999999" customWidth="1" style="259" min="11" max="11"/>
    <col width="3.86" customWidth="1" style="259" min="12" max="12"/>
    <col width="3.57" customWidth="1" style="259" min="13" max="13"/>
    <col width="9" customWidth="1" style="259" min="14" max="14"/>
    <col width="8.42" customWidth="1" style="259" min="15" max="15"/>
    <col width="7.15" customWidth="1" style="259" min="16" max="16"/>
    <col width="2.71" customWidth="1" style="259" min="17" max="17"/>
    <col width="6.71" customWidth="1" style="259" min="18" max="18"/>
    <col width="5" customWidth="1" style="259" min="19" max="19"/>
    <col width="4.14" customWidth="1" style="259" min="20" max="20"/>
    <col width="1.42" customWidth="1" style="259" min="21" max="21"/>
    <col width="11.43" customWidth="1" style="259" min="22" max="16384"/>
  </cols>
  <sheetData>
    <row r="1" ht="15" customHeight="1" s="260">
      <c r="A1" s="339" t="inlineStr">
        <is>
          <t xml:space="preserve">                                        2. CALCULADORA DE ABSORCIONES EX ANTE DE CO2 DE LAS ESPECIES FORESTALES ARBÓREAS ESPAÑOLAS</t>
        </is>
      </c>
    </row>
    <row r="2" ht="17.25" customHeight="1" s="260"/>
    <row r="3" ht="19.5" customHeight="1" s="260"/>
    <row r="4" ht="10.5" customHeight="1" s="260">
      <c r="B4" s="340" t="n"/>
      <c r="C4" s="340" t="n"/>
      <c r="D4" s="340" t="n"/>
      <c r="E4" s="340" t="n"/>
      <c r="F4" s="340" t="n"/>
      <c r="G4" s="340" t="n"/>
      <c r="H4" s="340" t="n"/>
      <c r="I4" s="340" t="n"/>
      <c r="J4" s="340" t="n"/>
      <c r="K4" s="340" t="n"/>
      <c r="L4" s="340" t="n"/>
      <c r="M4" s="340" t="n"/>
      <c r="N4" s="340" t="n"/>
      <c r="O4" s="340" t="n"/>
      <c r="P4" s="340" t="n"/>
      <c r="Q4" s="340" t="n"/>
      <c r="R4" s="340" t="n"/>
      <c r="S4" s="340" t="n"/>
    </row>
    <row r="5" ht="59.25" customHeight="1" s="260">
      <c r="B5" s="340" t="n"/>
      <c r="C5" s="340" t="n"/>
      <c r="D5" s="341" t="n"/>
      <c r="E5" s="342" t="n"/>
      <c r="F5" s="340" t="n"/>
      <c r="G5" s="340" t="n"/>
      <c r="H5" s="340" t="n"/>
      <c r="I5" s="340" t="n"/>
      <c r="J5" s="340" t="n"/>
      <c r="K5" s="340" t="n"/>
      <c r="L5" s="340" t="n"/>
      <c r="M5" s="340" t="n"/>
      <c r="N5" s="340" t="n"/>
      <c r="O5" s="340" t="n"/>
      <c r="P5" s="340" t="n"/>
      <c r="Q5" s="340" t="n"/>
      <c r="R5" s="340" t="n"/>
      <c r="S5" s="340" t="n"/>
    </row>
    <row r="6" ht="21.75" customHeight="1" s="260">
      <c r="A6" s="303" t="n"/>
      <c r="C6" s="343" t="n"/>
      <c r="D6" s="343" t="n"/>
      <c r="M6" s="343" t="n"/>
      <c r="N6" s="343" t="n"/>
      <c r="O6" s="343" t="n"/>
      <c r="P6" s="343" t="n"/>
      <c r="Q6" s="343" t="n"/>
      <c r="R6" s="343" t="n"/>
      <c r="S6" s="343" t="n"/>
    </row>
    <row r="7" ht="23.25" customHeight="1" s="260">
      <c r="C7" s="344" t="inlineStr">
        <is>
          <t>Opción A: Repoblaciones sin aprovechamiento maderero o de aprovechamiento no intensivo.</t>
        </is>
      </c>
    </row>
    <row r="8" ht="23.25" customHeight="1" s="260"/>
    <row r="9" ht="26.25" customHeight="1" s="260">
      <c r="C9" s="345" t="n"/>
    </row>
    <row r="10" ht="8.25" customHeight="1" s="260">
      <c r="C10" s="343" t="n"/>
      <c r="D10" s="343" t="n"/>
      <c r="E10" s="343" t="n"/>
      <c r="F10" s="343" t="n"/>
      <c r="G10" s="343" t="n"/>
      <c r="H10" s="343" t="n"/>
      <c r="I10" s="343" t="n"/>
      <c r="Q10" s="343" t="n"/>
      <c r="R10" s="343" t="n"/>
      <c r="S10" s="343" t="n"/>
    </row>
    <row r="11" ht="18" customHeight="1" s="260">
      <c r="C11" s="343" t="n"/>
      <c r="D11" s="346" t="inlineStr">
        <is>
          <t>Especie</t>
        </is>
      </c>
      <c r="E11" s="347" t="inlineStr">
        <is>
          <t xml:space="preserve"> Año plant.1</t>
        </is>
      </c>
      <c r="F11" s="348" t="inlineStr">
        <is>
          <t>Nº pies objetivo2</t>
        </is>
      </c>
      <c r="G11" s="349" t="inlineStr">
        <is>
          <t>Absorciones</t>
        </is>
      </c>
      <c r="H11" s="350" t="n"/>
      <c r="I11" s="343" t="n"/>
    </row>
    <row r="12" ht="22.5" customHeight="1" s="260">
      <c r="C12" s="343" t="n"/>
      <c r="D12" s="351" t="n"/>
      <c r="E12" s="352" t="n"/>
      <c r="F12" s="353" t="n"/>
      <c r="G12" s="354" t="inlineStr">
        <is>
          <t>t CO2/pie</t>
        </is>
      </c>
      <c r="H12" s="355" t="inlineStr">
        <is>
          <t>t CO2</t>
        </is>
      </c>
      <c r="I12" s="343" t="n"/>
    </row>
    <row r="13" ht="15" customHeight="1" s="260">
      <c r="C13" s="343" t="n"/>
      <c r="D13" s="356" t="inlineStr">
        <is>
          <t>Quercus suber</t>
        </is>
      </c>
      <c r="E13" s="357" t="n">
        <v>2026</v>
      </c>
      <c r="F13" s="358" t="n">
        <v>10000</v>
      </c>
      <c r="G13" s="359" t="n">
        <v>0.111166737537668</v>
      </c>
      <c r="H13" s="360" t="n">
        <v>1111.66737537668</v>
      </c>
      <c r="I13" s="343" t="n"/>
      <c r="J13" s="361" t="n"/>
      <c r="K13" s="362" t="n"/>
      <c r="T13" s="363" t="n"/>
    </row>
    <row r="14" ht="15" customHeight="1" s="260">
      <c r="C14" s="343" t="n"/>
      <c r="D14" s="356" t="inlineStr">
        <is>
          <t>Quercus ilex</t>
        </is>
      </c>
      <c r="E14" s="357" t="n">
        <v>2026</v>
      </c>
      <c r="F14" s="358" t="n">
        <v>5000</v>
      </c>
      <c r="G14" s="359" t="n">
        <v>0.07213557236996999</v>
      </c>
      <c r="H14" s="360" t="n">
        <v>360.67786184985</v>
      </c>
      <c r="I14" s="343" t="n"/>
      <c r="J14" s="361" t="n"/>
      <c r="K14" s="362" t="n"/>
      <c r="T14" s="363" t="n"/>
      <c r="U14" s="259" t="inlineStr">
        <is>
          <t xml:space="preserve"> </t>
        </is>
      </c>
    </row>
    <row r="15" ht="15" customHeight="1" s="260">
      <c r="D15" s="356" t="n"/>
      <c r="E15" s="357" t="n"/>
      <c r="F15" s="358" t="n"/>
      <c r="G15" s="359" t="n"/>
      <c r="H15" s="360" t="n"/>
      <c r="I15" s="343" t="n"/>
      <c r="J15" s="361" t="n"/>
      <c r="K15" s="362" t="n"/>
    </row>
    <row r="16" ht="15" customHeight="1" s="260">
      <c r="D16" s="356" t="n"/>
      <c r="E16" s="357" t="n"/>
      <c r="F16" s="358" t="n"/>
      <c r="G16" s="359" t="n"/>
      <c r="H16" s="360" t="n"/>
      <c r="I16" s="343" t="n"/>
    </row>
    <row r="17" ht="15" customHeight="1" s="260">
      <c r="D17" s="356" t="n"/>
      <c r="E17" s="357" t="n"/>
      <c r="F17" s="358" t="n"/>
      <c r="G17" s="359" t="n"/>
      <c r="H17" s="360" t="n"/>
      <c r="I17" s="343" t="n"/>
    </row>
    <row r="18" ht="15" customHeight="1" s="260">
      <c r="D18" s="356" t="n"/>
      <c r="E18" s="357" t="n"/>
      <c r="F18" s="364" t="n"/>
      <c r="G18" s="359" t="n"/>
      <c r="H18" s="360" t="n"/>
      <c r="I18" s="343" t="n"/>
    </row>
    <row r="19" ht="15" customHeight="1" s="260">
      <c r="D19" s="356" t="n"/>
      <c r="E19" s="357" t="n"/>
      <c r="F19" s="364" t="n"/>
      <c r="G19" s="359" t="n"/>
      <c r="H19" s="360" t="n"/>
      <c r="I19" s="343" t="n"/>
    </row>
    <row r="20" ht="15" customHeight="1" s="260">
      <c r="D20" s="356" t="n"/>
      <c r="E20" s="357" t="n"/>
      <c r="F20" s="364" t="n"/>
      <c r="G20" s="359" t="n"/>
      <c r="H20" s="360" t="n"/>
      <c r="I20" s="343" t="n"/>
    </row>
    <row r="21" ht="15" customHeight="1" s="260">
      <c r="D21" s="356" t="n"/>
      <c r="E21" s="357" t="n"/>
      <c r="F21" s="364" t="n"/>
      <c r="G21" s="359" t="n"/>
      <c r="H21" s="360" t="n"/>
      <c r="I21" s="343" t="n"/>
      <c r="T21" s="363" t="n"/>
      <c r="U21" s="363" t="n"/>
    </row>
    <row r="22" ht="15" customHeight="1" s="260">
      <c r="D22" s="356" t="n"/>
      <c r="E22" s="357" t="n"/>
      <c r="F22" s="364" t="n"/>
      <c r="G22" s="359" t="n"/>
      <c r="H22" s="360" t="n"/>
      <c r="I22" s="343" t="n"/>
      <c r="T22" s="363" t="n"/>
      <c r="U22" s="363" t="n"/>
    </row>
    <row r="23" ht="15" customHeight="1" s="260">
      <c r="D23" s="356" t="n"/>
      <c r="E23" s="357" t="n"/>
      <c r="F23" s="364" t="n"/>
      <c r="G23" s="359" t="n"/>
      <c r="H23" s="360" t="n"/>
      <c r="I23" s="343" t="n"/>
      <c r="T23" s="363" t="n"/>
      <c r="U23" s="363" t="n"/>
    </row>
    <row r="24" ht="15" customHeight="1" s="260">
      <c r="D24" s="356" t="n"/>
      <c r="E24" s="357" t="n"/>
      <c r="F24" s="364" t="n"/>
      <c r="G24" s="359" t="n"/>
      <c r="H24" s="360" t="n"/>
      <c r="I24" s="343" t="n"/>
    </row>
    <row r="25" ht="15" customHeight="1" s="260">
      <c r="D25" s="356" t="n"/>
      <c r="E25" s="357" t="n"/>
      <c r="F25" s="364" t="n"/>
      <c r="G25" s="359" t="n"/>
      <c r="H25" s="360" t="n"/>
      <c r="I25" s="343" t="n"/>
    </row>
    <row r="26" ht="15" customHeight="1" s="260">
      <c r="D26" s="356" t="n"/>
      <c r="E26" s="357" t="n"/>
      <c r="F26" s="364" t="n"/>
      <c r="G26" s="359" t="n"/>
      <c r="H26" s="360" t="n"/>
      <c r="I26" s="343" t="n"/>
    </row>
    <row r="27" ht="15" customHeight="1" s="260">
      <c r="D27" s="356" t="n"/>
      <c r="E27" s="357" t="n"/>
      <c r="F27" s="364" t="n"/>
      <c r="G27" s="359" t="n"/>
      <c r="H27" s="360" t="n"/>
      <c r="I27" s="343" t="n"/>
    </row>
    <row r="28" ht="15" customHeight="1" s="260">
      <c r="D28" s="356" t="n"/>
      <c r="E28" s="357" t="n"/>
      <c r="F28" s="364" t="n"/>
      <c r="G28" s="359" t="n"/>
      <c r="H28" s="360" t="n"/>
      <c r="I28" s="343" t="n"/>
    </row>
    <row r="29" ht="15" customHeight="1" s="260">
      <c r="H29" s="365" t="n">
        <v>1472.34523722653</v>
      </c>
      <c r="I29" s="343" t="n"/>
      <c r="N29" s="362" t="n"/>
      <c r="O29" s="362" t="n"/>
      <c r="P29" s="362" t="n"/>
      <c r="Q29" s="362" t="n"/>
      <c r="R29" s="362" t="n"/>
      <c r="S29" s="362" t="n"/>
    </row>
    <row r="30" ht="11.25" customHeight="1" s="260"/>
    <row r="34" ht="23.25" customHeight="1" s="260">
      <c r="C34" s="344" t="inlineStr">
        <is>
          <t>Opción B: Repoblaciones de aprovechamiento intensivo. Cortas a hecho.</t>
        </is>
      </c>
    </row>
    <row r="35" ht="22.5" customHeight="1" s="260">
      <c r="C35" s="366" t="inlineStr">
        <is>
          <t>Plantaciones en las que se realizan cortas a hecho al alcanzar su turno y, posteriormente se reponen. El turno mínimo admisible es de 8 años.</t>
        </is>
      </c>
      <c r="D35" s="343" t="n"/>
      <c r="E35" s="343" t="n"/>
      <c r="F35" s="343" t="n"/>
      <c r="G35" s="343" t="n"/>
      <c r="H35" s="343" t="n"/>
      <c r="I35" s="343" t="n"/>
      <c r="J35" s="343" t="n"/>
      <c r="K35" s="343" t="n"/>
      <c r="L35" s="343" t="n"/>
      <c r="M35" s="343" t="n"/>
      <c r="N35" s="343" t="n"/>
      <c r="O35" s="343" t="n"/>
      <c r="P35" s="343" t="n"/>
      <c r="Q35" s="343" t="n"/>
      <c r="R35" s="343" t="n"/>
      <c r="S35" s="343" t="n"/>
    </row>
    <row r="36" ht="8.25" customHeight="1" s="260">
      <c r="D36" s="363" t="n"/>
      <c r="E36" s="363" t="n"/>
      <c r="F36" s="363" t="n"/>
      <c r="G36" s="363" t="n"/>
      <c r="H36" s="363" t="n"/>
      <c r="I36" s="363" t="n"/>
      <c r="J36" s="363" t="n"/>
      <c r="K36" s="363" t="n"/>
      <c r="L36" s="363" t="n"/>
      <c r="M36" s="363" t="n"/>
      <c r="N36" s="363" t="n"/>
      <c r="O36" s="363" t="n"/>
      <c r="P36" s="363" t="n"/>
      <c r="Q36" s="363" t="n"/>
      <c r="R36" s="363" t="n"/>
      <c r="S36" s="363" t="n"/>
    </row>
    <row r="37" ht="16.5" customHeight="1" s="260">
      <c r="D37" s="346" t="inlineStr">
        <is>
          <t>Especie</t>
        </is>
      </c>
      <c r="E37" s="348" t="inlineStr">
        <is>
          <t>Año plant.1</t>
        </is>
      </c>
      <c r="F37" s="348" t="inlineStr">
        <is>
          <t>Turno 2
(años)</t>
        </is>
      </c>
      <c r="G37" s="367" t="inlineStr">
        <is>
          <t>Superficie de plant.3</t>
        </is>
      </c>
      <c r="H37" s="347" t="inlineStr">
        <is>
          <t>Nº pies objetivo 4</t>
        </is>
      </c>
      <c r="I37" s="368" t="inlineStr">
        <is>
          <t>Absorciones (cortas a hecho)</t>
        </is>
      </c>
      <c r="J37" s="369" t="n"/>
      <c r="K37" s="350" t="n"/>
    </row>
    <row r="38" ht="30" customHeight="1" s="260">
      <c r="D38" s="351" t="n"/>
      <c r="E38" s="353" t="n"/>
      <c r="F38" s="353" t="n"/>
      <c r="G38" s="352" t="n"/>
      <c r="H38" s="352" t="n"/>
      <c r="I38" s="370" t="inlineStr">
        <is>
          <t>t CO2/pie</t>
        </is>
      </c>
      <c r="J38" s="370" t="inlineStr">
        <is>
          <t>t CO2</t>
        </is>
      </c>
      <c r="K38" s="371" t="inlineStr">
        <is>
          <t>t CO2/ha</t>
        </is>
      </c>
    </row>
    <row r="39" ht="15" customHeight="1" s="260">
      <c r="D39" s="356" t="n"/>
      <c r="E39" s="357" t="n"/>
      <c r="F39" s="372" t="n"/>
      <c r="G39" s="373" t="n"/>
      <c r="H39" s="358" t="n"/>
      <c r="I39" s="359">
        <f>'Datos y cálculos'!G210</f>
        <v/>
      </c>
      <c r="J39" s="360">
        <f>'Datos y cálculos'!I210</f>
        <v/>
      </c>
      <c r="K39" s="360">
        <f>'Datos y cálculos'!J210</f>
        <v/>
      </c>
      <c r="V39" s="363" t="n"/>
    </row>
    <row r="40" ht="15" customHeight="1" s="260">
      <c r="D40" s="356" t="n"/>
      <c r="E40" s="357" t="n"/>
      <c r="F40" s="372" t="n"/>
      <c r="G40" s="373" t="n"/>
      <c r="H40" s="358" t="n"/>
      <c r="I40" s="359">
        <f>'Datos y cálculos'!G211</f>
        <v/>
      </c>
      <c r="J40" s="360">
        <f>'Datos y cálculos'!I211</f>
        <v/>
      </c>
      <c r="K40" s="360">
        <f>'Datos y cálculos'!J211</f>
        <v/>
      </c>
      <c r="V40" s="363" t="n"/>
    </row>
    <row r="41" ht="15" customHeight="1" s="260">
      <c r="D41" s="356" t="n"/>
      <c r="E41" s="357" t="n"/>
      <c r="F41" s="372" t="n"/>
      <c r="G41" s="373" t="n"/>
      <c r="H41" s="358" t="n"/>
      <c r="I41" s="359">
        <f>'Datos y cálculos'!G212</f>
        <v/>
      </c>
      <c r="J41" s="360">
        <f>'Datos y cálculos'!I212</f>
        <v/>
      </c>
      <c r="K41" s="360">
        <f>'Datos y cálculos'!J212</f>
        <v/>
      </c>
      <c r="P41" s="374" t="n"/>
      <c r="R41" s="375" t="n"/>
      <c r="S41" s="375" t="n"/>
      <c r="T41" s="375" t="n"/>
      <c r="U41" s="375" t="n"/>
      <c r="V41" s="363" t="n"/>
    </row>
    <row r="42" ht="15" customHeight="1" s="260">
      <c r="D42" s="356" t="n"/>
      <c r="E42" s="357" t="n"/>
      <c r="F42" s="372" t="n"/>
      <c r="G42" s="373" t="n"/>
      <c r="H42" s="358" t="n"/>
      <c r="I42" s="359">
        <f>'Datos y cálculos'!G213</f>
        <v/>
      </c>
      <c r="J42" s="360">
        <f>'Datos y cálculos'!I213</f>
        <v/>
      </c>
      <c r="K42" s="360">
        <f>'Datos y cálculos'!J213</f>
        <v/>
      </c>
      <c r="V42" s="363" t="n"/>
    </row>
    <row r="43" ht="15" customHeight="1" s="260">
      <c r="D43" s="356" t="n"/>
      <c r="E43" s="357" t="n"/>
      <c r="F43" s="372" t="n"/>
      <c r="G43" s="373" t="n"/>
      <c r="H43" s="358" t="n"/>
      <c r="I43" s="359">
        <f>'Datos y cálculos'!G214</f>
        <v/>
      </c>
      <c r="J43" s="360">
        <f>'Datos y cálculos'!I214</f>
        <v/>
      </c>
      <c r="K43" s="360">
        <f>'Datos y cálculos'!J214</f>
        <v/>
      </c>
      <c r="V43" s="363" t="n"/>
    </row>
    <row r="44" ht="15" customHeight="1" s="260">
      <c r="D44" s="356" t="n"/>
      <c r="E44" s="357" t="n"/>
      <c r="F44" s="372" t="n"/>
      <c r="G44" s="373" t="n"/>
      <c r="H44" s="364" t="n"/>
      <c r="I44" s="359">
        <f>'Datos y cálculos'!G215</f>
        <v/>
      </c>
      <c r="J44" s="360">
        <f>'Datos y cálculos'!I215</f>
        <v/>
      </c>
      <c r="K44" s="360">
        <f>'Datos y cálculos'!J215</f>
        <v/>
      </c>
      <c r="V44" s="363" t="n"/>
    </row>
    <row r="45" ht="15" customHeight="1" s="260">
      <c r="D45" s="356" t="n"/>
      <c r="E45" s="357" t="n"/>
      <c r="F45" s="372" t="n"/>
      <c r="G45" s="376" t="n"/>
      <c r="H45" s="364" t="n"/>
      <c r="I45" s="359">
        <f>'Datos y cálculos'!G216</f>
        <v/>
      </c>
      <c r="J45" s="360">
        <f>'Datos y cálculos'!I216</f>
        <v/>
      </c>
      <c r="K45" s="360">
        <f>'Datos y cálculos'!J216</f>
        <v/>
      </c>
      <c r="V45" s="363" t="n"/>
    </row>
    <row r="46" ht="15" customHeight="1" s="260">
      <c r="D46" s="356" t="n"/>
      <c r="E46" s="357" t="n"/>
      <c r="F46" s="372" t="n"/>
      <c r="G46" s="376" t="n"/>
      <c r="H46" s="364" t="n"/>
      <c r="I46" s="359">
        <f>'Datos y cálculos'!G217</f>
        <v/>
      </c>
      <c r="J46" s="360">
        <f>'Datos y cálculos'!I217</f>
        <v/>
      </c>
      <c r="K46" s="360">
        <f>'Datos y cálculos'!J217</f>
        <v/>
      </c>
      <c r="M46" s="377" t="n"/>
      <c r="N46" s="378" t="n"/>
      <c r="O46" s="378" t="n"/>
      <c r="P46" s="378" t="n"/>
      <c r="Q46" s="378" t="n"/>
      <c r="R46" s="378" t="n"/>
      <c r="S46" s="378" t="n"/>
      <c r="T46" s="378" t="n"/>
      <c r="U46" s="378" t="n"/>
    </row>
    <row r="47" ht="15" customHeight="1" s="260">
      <c r="D47" s="356" t="n"/>
      <c r="E47" s="357" t="n"/>
      <c r="F47" s="372" t="n"/>
      <c r="G47" s="376" t="n"/>
      <c r="H47" s="364" t="n"/>
      <c r="I47" s="359">
        <f>'Datos y cálculos'!G218</f>
        <v/>
      </c>
      <c r="J47" s="360">
        <f>'Datos y cálculos'!I218</f>
        <v/>
      </c>
      <c r="K47" s="360">
        <f>'Datos y cálculos'!J218</f>
        <v/>
      </c>
      <c r="M47" s="377" t="n"/>
      <c r="N47" s="379" t="n"/>
      <c r="O47" s="379" t="n"/>
      <c r="P47" s="379" t="n"/>
      <c r="Q47" s="379" t="n"/>
      <c r="R47" s="379" t="n"/>
      <c r="S47" s="379" t="n"/>
      <c r="T47" s="379" t="n"/>
      <c r="U47" s="379" t="n"/>
    </row>
    <row r="48" ht="15" customHeight="1" s="260">
      <c r="D48" s="356" t="n"/>
      <c r="E48" s="357" t="n"/>
      <c r="F48" s="372" t="n"/>
      <c r="G48" s="376" t="n"/>
      <c r="H48" s="364" t="n"/>
      <c r="I48" s="359">
        <f>'Datos y cálculos'!G219</f>
        <v/>
      </c>
      <c r="J48" s="360">
        <f>'Datos y cálculos'!I219</f>
        <v/>
      </c>
      <c r="K48" s="360">
        <f>'Datos y cálculos'!J219</f>
        <v/>
      </c>
      <c r="N48" s="379" t="n"/>
      <c r="O48" s="379" t="n"/>
      <c r="P48" s="379" t="n"/>
      <c r="Q48" s="379" t="n"/>
      <c r="R48" s="379" t="n"/>
      <c r="S48" s="379" t="n"/>
      <c r="T48" s="379" t="n"/>
      <c r="U48" s="379" t="n"/>
    </row>
    <row r="49" ht="15" customHeight="1" s="260">
      <c r="D49" s="356" t="n"/>
      <c r="E49" s="357" t="n"/>
      <c r="F49" s="372" t="n"/>
      <c r="G49" s="376" t="n"/>
      <c r="H49" s="364" t="n"/>
      <c r="I49" s="359">
        <f>'Datos y cálculos'!G220</f>
        <v/>
      </c>
      <c r="J49" s="360">
        <f>'Datos y cálculos'!I220</f>
        <v/>
      </c>
      <c r="K49" s="360">
        <f>'Datos y cálculos'!J220</f>
        <v/>
      </c>
      <c r="N49" s="379" t="n"/>
      <c r="O49" s="379" t="n"/>
      <c r="P49" s="379" t="n"/>
      <c r="Q49" s="379" t="n"/>
      <c r="R49" s="379" t="n"/>
      <c r="S49" s="379" t="n"/>
      <c r="T49" s="379" t="n"/>
      <c r="U49" s="379" t="n"/>
    </row>
    <row r="50" ht="15" customHeight="1" s="260">
      <c r="D50" s="356" t="n"/>
      <c r="E50" s="357" t="n"/>
      <c r="F50" s="372" t="n"/>
      <c r="G50" s="376" t="n"/>
      <c r="H50" s="364" t="n"/>
      <c r="I50" s="359">
        <f>'Datos y cálculos'!G221</f>
        <v/>
      </c>
      <c r="J50" s="360">
        <f>'Datos y cálculos'!I221</f>
        <v/>
      </c>
      <c r="K50" s="360">
        <f>'Datos y cálculos'!J221</f>
        <v/>
      </c>
      <c r="M50" s="377" t="n"/>
      <c r="N50" s="380" t="n"/>
      <c r="O50" s="380" t="n"/>
      <c r="P50" s="380" t="n"/>
      <c r="Q50" s="380" t="n"/>
      <c r="R50" s="380" t="n"/>
      <c r="S50" s="380" t="n"/>
      <c r="T50" s="380" t="n"/>
      <c r="U50" s="380" t="n"/>
    </row>
    <row r="51" ht="15" customHeight="1" s="260">
      <c r="D51" s="356" t="n"/>
      <c r="E51" s="357" t="n"/>
      <c r="F51" s="372" t="n"/>
      <c r="G51" s="376" t="n"/>
      <c r="H51" s="364" t="n"/>
      <c r="I51" s="359">
        <f>'Datos y cálculos'!G222</f>
        <v/>
      </c>
      <c r="J51" s="360">
        <f>'Datos y cálculos'!I222</f>
        <v/>
      </c>
      <c r="K51" s="360">
        <f>'Datos y cálculos'!J222</f>
        <v/>
      </c>
      <c r="N51" s="380" t="n"/>
      <c r="O51" s="380" t="n"/>
      <c r="P51" s="380" t="n"/>
      <c r="Q51" s="380" t="n"/>
      <c r="R51" s="380" t="n"/>
      <c r="S51" s="380" t="n"/>
      <c r="T51" s="380" t="n"/>
      <c r="U51" s="380" t="n"/>
    </row>
    <row r="52" ht="15" customHeight="1" s="260">
      <c r="D52" s="356" t="n"/>
      <c r="E52" s="357" t="n"/>
      <c r="F52" s="372" t="n"/>
      <c r="G52" s="376" t="n"/>
      <c r="H52" s="364" t="n"/>
      <c r="I52" s="359">
        <f>'Datos y cálculos'!G223</f>
        <v/>
      </c>
      <c r="J52" s="360">
        <f>'Datos y cálculos'!I223</f>
        <v/>
      </c>
      <c r="K52" s="360">
        <f>'Datos y cálculos'!J223</f>
        <v/>
      </c>
      <c r="N52" s="380" t="n"/>
      <c r="O52" s="380" t="n"/>
      <c r="P52" s="380" t="n"/>
      <c r="Q52" s="380" t="n"/>
      <c r="R52" s="380" t="n"/>
      <c r="S52" s="380" t="n"/>
      <c r="T52" s="380" t="n"/>
      <c r="U52" s="380" t="n"/>
    </row>
    <row r="53" ht="15" customHeight="1" s="260">
      <c r="D53" s="356" t="n"/>
      <c r="E53" s="357" t="n"/>
      <c r="F53" s="372" t="n"/>
      <c r="G53" s="376" t="n"/>
      <c r="H53" s="364" t="n"/>
      <c r="I53" s="359">
        <f>'Datos y cálculos'!G224</f>
        <v/>
      </c>
      <c r="J53" s="360">
        <f>'Datos y cálculos'!I224</f>
        <v/>
      </c>
      <c r="K53" s="360">
        <f>'Datos y cálculos'!J224</f>
        <v/>
      </c>
      <c r="M53" s="377" t="n"/>
      <c r="N53" s="378" t="n"/>
      <c r="O53" s="378" t="n"/>
      <c r="P53" s="378" t="n"/>
      <c r="Q53" s="378" t="n"/>
      <c r="R53" s="378" t="n"/>
      <c r="S53" s="378" t="n"/>
      <c r="T53" s="378" t="n"/>
      <c r="U53" s="378" t="n"/>
    </row>
    <row r="54" ht="16.5" customHeight="1" s="260">
      <c r="G54" s="365">
        <f>IF(ISNUMBER(SUM(G39:G53)),SUM(G39:G53),"")</f>
        <v/>
      </c>
      <c r="J54" s="365">
        <f>IF(ISNUMBER(SUM(J39:J53)),SUM(J39:J53),"")</f>
        <v/>
      </c>
    </row>
    <row r="55" ht="16.5" customHeight="1" s="260"/>
    <row r="56" ht="16.5" customHeight="1" s="260"/>
    <row r="57" ht="16.5" customHeight="1" s="260"/>
    <row r="58" ht="16.5" customHeight="1" s="260"/>
    <row r="59" ht="16.5" customHeight="1" s="260"/>
    <row r="60" ht="33.75" customHeight="1" s="260"/>
    <row r="61" ht="16.5" customHeight="1" s="260"/>
    <row r="62" ht="16.5" customHeight="1" s="260"/>
    <row r="63" ht="16.5" customHeight="1" s="260"/>
    <row r="64" ht="16.5" customHeight="1" s="260"/>
    <row r="65" ht="16.5" customHeight="1" s="260"/>
    <row r="66" ht="16.5" customHeight="1" s="260"/>
    <row r="67" ht="16.5" customHeight="1" s="260"/>
    <row r="68" ht="16.5" customHeight="1" s="260"/>
    <row r="69" ht="16.5" customHeight="1" s="260"/>
    <row r="70" ht="16.5" customHeight="1" s="260"/>
    <row r="71" ht="16.5" customHeight="1" s="260"/>
  </sheetData>
  <sheetProtection selectLockedCells="0" selectUnlockedCells="0" algorithmName="SHA-512" sheet="1" objects="1" insertRows="1" insertHyperlinks="1" autoFilter="1" scenarios="1" formatColumns="1" deleteColumns="1" insertColumns="1" pivotTables="1" deleteRows="1" formatCells="1" saltValue="Fdh9YYYUv8M8psUIVJRoaA==" formatRows="1" sort="1" spinCount="100000" hashValue="F2lR/IYgFSA6Ijuwz3dbEOJSr7nwa2EkGkYrh08xAOynYWanhbWg8Oor+7sUCSrFLRZjfW15LapZZodJsn2xjA=="/>
  <mergeCells count="16">
    <mergeCell ref="A1:T2"/>
    <mergeCell ref="K15:S17"/>
    <mergeCell ref="C7:S7"/>
    <mergeCell ref="G11:H11"/>
    <mergeCell ref="C34:S34"/>
    <mergeCell ref="I37:K37"/>
    <mergeCell ref="D37:D38"/>
    <mergeCell ref="K13:S13"/>
    <mergeCell ref="K14:S14"/>
    <mergeCell ref="D11:D12"/>
    <mergeCell ref="E37:E38"/>
    <mergeCell ref="F37:F38"/>
    <mergeCell ref="E11:E12"/>
    <mergeCell ref="G37:G38"/>
    <mergeCell ref="H37:H38"/>
    <mergeCell ref="F11:F12"/>
  </mergeCells>
  <dataValidations count="4">
    <dataValidation sqref="F16:F28" showDropDown="0" showInputMessage="1" showErrorMessage="1" allowBlank="1" type="decimal" errorStyle="stop" operator="greaterThan">
      <formula1>0</formula1>
      <formula2>0</formula2>
    </dataValidation>
    <dataValidation sqref="D13:D28 D39:D53" showDropDown="0" showInputMessage="1" showErrorMessage="1" allowBlank="1" type="list" errorStyle="stop" operator="between">
      <formula1>Especies</formula1>
      <formula2>0</formula2>
    </dataValidation>
    <dataValidation sqref="D30:D33" showDropDown="0" showInputMessage="1" showErrorMessage="1" allowBlank="1" type="list" errorStyle="stop" operator="between">
      <formula1>#ref!</formula1>
      <formula2>0</formula2>
    </dataValidation>
    <dataValidation sqref="E13:E28 E39:E53" showDropDown="0" showInputMessage="1" showErrorMessage="1" allowBlank="1" error="El año de plantación ha de ser uno de los indicados en &quot;Datos generales del proyecto&quot;." type="list" errorStyle="stop" operator="equal">
      <formula1>Lista_años_plantación</formula1>
      <formula2>0</formula2>
    </dataValidation>
  </dataValidations>
  <printOptions horizontalCentered="0" verticalCentered="0" headings="0" gridLines="0" gridLinesSet="1"/>
  <pageMargins left="0.7" right="0.7" top="0.75" bottom="0.75" header="0.511811023622047" footer="0.511811023622047"/>
  <pageSetup orientation="landscape" paperSize="9" scale="100" fitToHeight="1" fitToWidth="1" pageOrder="downThenOver" blackAndWhite="0" draft="0" horizontalDpi="300" verticalDpi="300" copies="1"/>
  <drawing xmlns:r="http://schemas.openxmlformats.org/officeDocument/2006/relationships" r:id="rId1"/>
</worksheet>
</file>

<file path=xl/worksheets/sheet4.xml><?xml version="1.0" encoding="utf-8"?>
<worksheet xmlns="http://schemas.openxmlformats.org/spreadsheetml/2006/main">
  <sheetPr filterMode="0">
    <outlinePr summaryBelow="1" summaryRight="1"/>
    <pageSetUpPr fitToPage="1"/>
  </sheetPr>
  <dimension ref="A1:AE56"/>
  <sheetViews>
    <sheetView showFormulas="0" showGridLines="1" showRowColHeaders="0" showZeros="1" rightToLeft="0" tabSelected="0" showOutlineSymbols="1" defaultGridColor="1" view="normal" topLeftCell="A1" colorId="64" zoomScale="100" zoomScaleNormal="100" zoomScalePageLayoutView="100" workbookViewId="0">
      <selection pane="topLeft" activeCell="Q12" activeCellId="0" sqref="Q12"/>
    </sheetView>
  </sheetViews>
  <sheetFormatPr baseColWidth="8" defaultColWidth="11.42578125" defaultRowHeight="16.5" customHeight="0" zeroHeight="0" outlineLevelRow="0"/>
  <cols>
    <col width="2.15" customWidth="1" style="259" min="1" max="1"/>
    <col width="3.29" customWidth="1" style="259" min="2" max="2"/>
    <col width="3.71" customWidth="1" style="259" min="3" max="3"/>
    <col width="0.29" customWidth="1" style="259" min="4" max="4"/>
    <col width="5.86" customWidth="1" style="259" min="5" max="5"/>
    <col width="0.29" customWidth="1" style="259" min="6" max="6"/>
    <col width="10.85" customWidth="1" style="259" min="7" max="7"/>
    <col width="4.71" customWidth="1" style="259" min="8" max="8"/>
    <col width="10" customWidth="1" style="259" min="9" max="9"/>
    <col width="6" customWidth="1" style="259" min="10" max="10"/>
    <col width="10" customWidth="1" style="259" min="11" max="11"/>
    <col width="15.71" customWidth="1" style="259" min="12" max="12"/>
    <col width="25.85" customWidth="1" style="259" min="13" max="13"/>
    <col width="1.14" customWidth="1" style="259" min="14" max="14"/>
    <col width="14.42" customWidth="1" style="259" min="15" max="15"/>
    <col width="1.14" customWidth="1" style="259" min="16" max="16"/>
    <col width="14.42" customWidth="1" style="259" min="17" max="17"/>
    <col width="1.42" customWidth="1" style="259" min="18" max="18"/>
    <col width="14.42" customWidth="1" style="259" min="19" max="19"/>
    <col width="1.42" customWidth="1" style="259" min="20" max="20"/>
    <col width="14.14" customWidth="1" style="259" min="21" max="21"/>
    <col width="1.42" customWidth="1" style="259" min="22" max="22"/>
    <col width="14.14" customWidth="1" style="259" min="23" max="23"/>
    <col width="3.42" customWidth="1" style="259" min="24" max="24"/>
    <col width="10.71" customWidth="1" style="259" min="25" max="25"/>
    <col width="2.86" customWidth="1" style="259" min="26" max="26"/>
    <col width="11.43" customWidth="1" style="259" min="27" max="32"/>
    <col width="12" customWidth="1" style="259" min="33" max="33"/>
    <col width="11.43" customWidth="1" style="259" min="34" max="39"/>
    <col width="12.29" customWidth="1" style="259" min="40" max="40"/>
    <col width="11.43" customWidth="1" style="259" min="41" max="16384"/>
  </cols>
  <sheetData>
    <row r="1" ht="16.5" customFormat="1" customHeight="1" s="280">
      <c r="A1" s="339" t="inlineStr">
        <is>
          <t xml:space="preserve">                 3. CALCULADORA DE ABSORCIONES EX ANTE DE CO2 DE LAS ESPECIES FORESTALES ARBÓREAS ESPAÑOLAS</t>
        </is>
      </c>
    </row>
    <row r="2" ht="16.5" customFormat="1" customHeight="1" s="280"/>
    <row r="4" ht="16.5" customHeight="1" s="260">
      <c r="C4" s="297" t="inlineStr">
        <is>
          <t>Promotor del proyecto</t>
        </is>
      </c>
      <c r="D4" s="287" t="n"/>
      <c r="E4" s="287" t="n"/>
      <c r="F4" s="287" t="n"/>
      <c r="G4" s="288" t="n"/>
      <c r="H4" s="381">
        <f>IF(ISTEXT('1. Datos generales proyecto'!$F$10),'1. Datos generales proyecto'!$F$10,"")</f>
        <v/>
      </c>
      <c r="I4" s="290" t="n"/>
      <c r="J4" s="290" t="n"/>
      <c r="K4" s="290" t="n"/>
      <c r="L4" s="290" t="n"/>
      <c r="M4" s="290" t="n"/>
      <c r="N4" s="290" t="n"/>
      <c r="O4" s="290" t="n"/>
      <c r="P4" s="290" t="n"/>
      <c r="Q4" s="290" t="n"/>
      <c r="R4" s="290" t="n"/>
      <c r="S4" s="290" t="n"/>
      <c r="T4" s="290" t="n"/>
      <c r="U4" s="290" t="n"/>
      <c r="V4" s="283" t="n"/>
    </row>
    <row r="5" ht="9" customHeight="1" s="260"/>
    <row r="6" ht="16.5" customHeight="1" s="260">
      <c r="C6" s="292" t="inlineStr">
        <is>
          <t>Nombre del proyecto</t>
        </is>
      </c>
      <c r="D6" s="293" t="n"/>
      <c r="E6" s="293" t="n"/>
      <c r="F6" s="293" t="n"/>
      <c r="G6" s="293" t="n"/>
      <c r="H6" s="293" t="n"/>
      <c r="I6" s="381">
        <f>IF(ISTEXT('1. Datos generales proyecto'!$F$12),'1. Datos generales proyecto'!$F$12,"")</f>
        <v/>
      </c>
      <c r="J6" s="290" t="n"/>
      <c r="K6" s="290" t="n"/>
      <c r="L6" s="290" t="n"/>
      <c r="M6" s="290" t="n"/>
      <c r="N6" s="290" t="n"/>
      <c r="O6" s="290" t="n"/>
      <c r="P6" s="290" t="n"/>
      <c r="Q6" s="290" t="n"/>
      <c r="R6" s="290" t="n"/>
      <c r="S6" s="290" t="n"/>
      <c r="T6" s="290" t="n"/>
      <c r="U6" s="290" t="n"/>
      <c r="V6" s="283" t="n"/>
    </row>
    <row r="7" ht="54" customFormat="1" customHeight="1" s="280">
      <c r="C7" s="363" t="inlineStr">
        <is>
          <t>A continuación, se presentan las absorciones que se estima que se obtendrán transcurrido el periodo de permanencia y clasificadas según los criterios y limitaciones establecidos en el Registro. De estas absorciones únicamente podrán emplearse para compensar ex ante las denominadas Absorciones disponibles.</t>
        </is>
      </c>
    </row>
    <row r="8" ht="21" customHeight="1" s="260">
      <c r="E8" s="382" t="n"/>
      <c r="O8" s="383" t="inlineStr">
        <is>
          <t>Total</t>
        </is>
      </c>
      <c r="Q8" s="383">
        <f>'Datos y cálculos'!G254</f>
        <v/>
      </c>
      <c r="S8" s="383">
        <f>'Datos y cálculos'!H254</f>
        <v/>
      </c>
      <c r="U8" s="383">
        <f>'Datos y cálculos'!I254</f>
        <v/>
      </c>
      <c r="W8" s="383">
        <f>'Datos y cálculos'!J254</f>
        <v/>
      </c>
    </row>
    <row r="9" ht="4.5" customHeight="1" s="260"/>
    <row r="10" ht="22.5" customFormat="1" customHeight="1" s="384">
      <c r="B10" s="385" t="n"/>
      <c r="C10" s="386" t="inlineStr">
        <is>
          <t>A</t>
        </is>
      </c>
      <c r="D10" s="387" t="n"/>
      <c r="E10" s="388" t="inlineStr">
        <is>
          <t xml:space="preserve">Absorciones previstas al final del periodo de permanencia </t>
        </is>
      </c>
      <c r="F10" s="287" t="n"/>
      <c r="G10" s="287" t="n"/>
      <c r="H10" s="287" t="n"/>
      <c r="I10" s="287" t="n"/>
      <c r="J10" s="287" t="n"/>
      <c r="K10" s="287" t="n"/>
      <c r="L10" s="287" t="n"/>
      <c r="M10" s="288" t="n"/>
      <c r="O10" s="389" t="n">
        <v>1472</v>
      </c>
      <c r="Q10" s="389">
        <f>'Datos y cálculos'!G255</f>
        <v/>
      </c>
      <c r="R10" s="390" t="n"/>
      <c r="S10" s="389">
        <f>'Datos y cálculos'!H255</f>
        <v/>
      </c>
      <c r="T10" s="391" t="n"/>
      <c r="U10" s="389">
        <f>'Datos y cálculos'!I255</f>
        <v/>
      </c>
      <c r="V10" s="391" t="n"/>
      <c r="W10" s="389">
        <f>'Datos y cálculos'!J255</f>
        <v/>
      </c>
    </row>
    <row r="11" ht="4.5" customHeight="1" s="260">
      <c r="B11" s="392" t="n"/>
      <c r="C11" s="393" t="n"/>
      <c r="D11" s="393" t="n"/>
      <c r="O11" s="390" t="n"/>
      <c r="Q11" s="390" t="n"/>
      <c r="R11" s="390" t="n"/>
      <c r="S11" s="390" t="n"/>
      <c r="T11" s="390" t="n"/>
      <c r="U11" s="390" t="n"/>
      <c r="V11" s="390" t="n"/>
      <c r="W11" s="390" t="n"/>
    </row>
    <row r="12" ht="22.5" customFormat="1" customHeight="1" s="384">
      <c r="B12" s="385" t="n"/>
      <c r="C12" s="386" t="inlineStr">
        <is>
          <t>B</t>
        </is>
      </c>
      <c r="D12" s="387" t="n"/>
      <c r="E12" s="394" t="inlineStr">
        <is>
          <t xml:space="preserve">Absorciones registradas útiles = 20% * A </t>
        </is>
      </c>
      <c r="F12" s="293" t="n"/>
      <c r="G12" s="293" t="n"/>
      <c r="H12" s="293" t="n"/>
      <c r="I12" s="293" t="n"/>
      <c r="J12" s="293" t="n"/>
      <c r="K12" s="293" t="n"/>
      <c r="L12" s="293" t="n"/>
      <c r="M12" s="395" t="n"/>
      <c r="O12" s="396" t="n">
        <v>294</v>
      </c>
      <c r="Q12" s="396">
        <f>'Datos y cálculos'!G256</f>
        <v/>
      </c>
      <c r="R12" s="390" t="n"/>
      <c r="S12" s="396">
        <f>'Datos y cálculos'!H256</f>
        <v/>
      </c>
      <c r="T12" s="391" t="n"/>
      <c r="U12" s="396">
        <f>'Datos y cálculos'!I256</f>
        <v/>
      </c>
      <c r="V12" s="391" t="n"/>
      <c r="W12" s="396">
        <f>'Datos y cálculos'!J256</f>
        <v/>
      </c>
    </row>
    <row r="13" ht="4.5" customHeight="1" s="260">
      <c r="B13" s="392" t="n"/>
      <c r="C13" s="393" t="n"/>
      <c r="D13" s="393" t="n"/>
      <c r="G13" s="397" t="n"/>
      <c r="H13" s="397" t="n"/>
      <c r="I13" s="397" t="n"/>
      <c r="J13" s="397" t="n"/>
      <c r="K13" s="397" t="n"/>
      <c r="L13" s="397" t="n"/>
      <c r="M13" s="397" t="n"/>
      <c r="O13" s="390" t="n"/>
      <c r="Q13" s="390" t="n"/>
      <c r="R13" s="390" t="n"/>
      <c r="S13" s="390" t="n"/>
      <c r="T13" s="390" t="n"/>
      <c r="U13" s="390" t="n"/>
      <c r="V13" s="390" t="n"/>
      <c r="W13" s="390" t="n"/>
    </row>
    <row r="14" ht="22.5" customFormat="1" customHeight="1" s="384">
      <c r="B14" s="385" t="n"/>
      <c r="C14" s="386" t="inlineStr">
        <is>
          <t>C</t>
        </is>
      </c>
      <c r="D14" s="387" t="n"/>
      <c r="E14" s="398" t="inlineStr">
        <is>
          <t>Absorciones cedidas a la BOLSA DE GARANTÍA = cantidad equivalente al 10% de las absorciones disponibles</t>
        </is>
      </c>
      <c r="F14" s="287" t="n"/>
      <c r="G14" s="287" t="n"/>
      <c r="H14" s="287" t="n"/>
      <c r="I14" s="287" t="n"/>
      <c r="J14" s="287" t="n"/>
      <c r="K14" s="287" t="n"/>
      <c r="L14" s="287" t="n"/>
      <c r="M14" s="288" t="n"/>
      <c r="O14" s="396" t="n">
        <v>27</v>
      </c>
      <c r="Q14" s="396">
        <f>'Datos y cálculos'!G257</f>
        <v/>
      </c>
      <c r="R14" s="390" t="n"/>
      <c r="S14" s="396">
        <f>'Datos y cálculos'!H257</f>
        <v/>
      </c>
      <c r="T14" s="391" t="n"/>
      <c r="U14" s="396">
        <f>'Datos y cálculos'!I257</f>
        <v/>
      </c>
      <c r="V14" s="391" t="n"/>
      <c r="W14" s="396">
        <f>'Datos y cálculos'!J257</f>
        <v/>
      </c>
    </row>
    <row r="15" ht="5.25" customHeight="1" s="260">
      <c r="O15" s="390" t="n"/>
      <c r="Q15" s="390" t="n"/>
      <c r="R15" s="390" t="n"/>
      <c r="S15" s="390" t="n"/>
      <c r="T15" s="390" t="n"/>
      <c r="U15" s="390" t="n"/>
      <c r="V15" s="390" t="n"/>
      <c r="W15" s="390" t="n"/>
    </row>
    <row r="16" ht="20.25" customFormat="1" customHeight="1" s="384">
      <c r="C16" s="399" t="inlineStr">
        <is>
          <t>Absorciones disponibles (t CO2) = B - C</t>
        </is>
      </c>
      <c r="D16" s="287" t="n"/>
      <c r="E16" s="287" t="n"/>
      <c r="F16" s="287" t="n"/>
      <c r="G16" s="287" t="n"/>
      <c r="H16" s="287" t="n"/>
      <c r="I16" s="287" t="n"/>
      <c r="J16" s="287" t="n"/>
      <c r="K16" s="287" t="n"/>
      <c r="L16" s="287" t="n"/>
      <c r="M16" s="288" t="n"/>
      <c r="O16" s="400" t="n">
        <v>267</v>
      </c>
      <c r="Q16" s="400">
        <f>'Datos y cálculos'!G259</f>
        <v/>
      </c>
      <c r="R16" s="401" t="n"/>
      <c r="S16" s="400">
        <f>'Datos y cálculos'!H259</f>
        <v/>
      </c>
      <c r="T16" s="402" t="n"/>
      <c r="U16" s="400">
        <f>'Datos y cálculos'!I259</f>
        <v/>
      </c>
      <c r="V16" s="402" t="n"/>
      <c r="W16" s="400">
        <f>'Datos y cálculos'!J259</f>
        <v/>
      </c>
      <c r="X16" s="402" t="n"/>
    </row>
    <row r="17" ht="5.25" customHeight="1" s="260">
      <c r="Q17" s="390" t="n"/>
      <c r="R17" s="390" t="n"/>
      <c r="S17" s="390" t="n"/>
      <c r="T17" s="390" t="n"/>
      <c r="U17" s="390" t="n"/>
      <c r="V17" s="390" t="n"/>
      <c r="W17" s="390" t="n"/>
    </row>
    <row r="18" ht="16.5" customFormat="1" customHeight="1" s="384">
      <c r="V18" s="391" t="n"/>
    </row>
    <row r="23" ht="24.75" customHeight="1" s="260"/>
    <row r="30" ht="16.5" customHeight="1" s="260">
      <c r="H30" s="284" t="n"/>
      <c r="I30" s="284" t="n"/>
      <c r="J30" s="284" t="n"/>
      <c r="K30" s="284" t="n"/>
      <c r="L30" s="284" t="n"/>
      <c r="M30" s="284" t="n"/>
      <c r="N30" s="284" t="n"/>
      <c r="O30" s="284" t="n"/>
      <c r="P30" s="284" t="n"/>
      <c r="Q30" s="284" t="n"/>
      <c r="R30" s="284" t="n"/>
      <c r="S30" s="284" t="n"/>
      <c r="T30" s="284" t="n"/>
      <c r="U30" s="284" t="n"/>
      <c r="V30" s="284" t="n"/>
      <c r="W30" s="284" t="n"/>
      <c r="X30" s="284" t="n"/>
      <c r="Y30" s="284" t="n"/>
      <c r="Z30" s="284" t="n"/>
      <c r="AA30" s="284" t="n"/>
      <c r="AB30" s="284" t="n"/>
      <c r="AC30" s="284" t="n"/>
      <c r="AD30" s="284" t="n"/>
      <c r="AE30" s="284" t="n"/>
    </row>
    <row r="31" ht="16.5" customHeight="1" s="260">
      <c r="H31" s="284" t="n"/>
      <c r="I31" s="284" t="n"/>
      <c r="J31" s="284" t="n"/>
      <c r="K31" s="284" t="n"/>
      <c r="L31" s="284" t="n"/>
      <c r="M31" s="284" t="n"/>
      <c r="N31" s="284" t="n"/>
      <c r="O31" s="284" t="n"/>
      <c r="P31" s="284" t="n"/>
      <c r="Q31" s="284" t="n"/>
      <c r="R31" s="284" t="n"/>
      <c r="S31" s="284" t="n"/>
      <c r="T31" s="284" t="n"/>
      <c r="U31" s="284" t="n"/>
      <c r="V31" s="284" t="n"/>
      <c r="W31" s="284" t="n"/>
      <c r="X31" s="284" t="n"/>
      <c r="Y31" s="284" t="n"/>
      <c r="Z31" s="284" t="n"/>
      <c r="AA31" s="284" t="n"/>
      <c r="AB31" s="284" t="n"/>
      <c r="AC31" s="284" t="n"/>
      <c r="AD31" s="284" t="n"/>
      <c r="AE31" s="284" t="n"/>
    </row>
    <row r="32" ht="16.5" customHeight="1" s="260">
      <c r="H32" s="284" t="n"/>
      <c r="I32" s="284" t="n"/>
      <c r="J32" s="284" t="n"/>
      <c r="K32" s="284" t="n"/>
      <c r="L32" s="284" t="n"/>
      <c r="M32" s="284" t="n"/>
      <c r="N32" s="284" t="n"/>
      <c r="O32" s="284" t="n"/>
      <c r="P32" s="284" t="n"/>
      <c r="Q32" s="284" t="n"/>
      <c r="R32" s="284" t="n"/>
      <c r="S32" s="284" t="n"/>
      <c r="T32" s="284" t="n"/>
      <c r="U32" s="284" t="n"/>
      <c r="V32" s="284" t="n"/>
      <c r="W32" s="284" t="n"/>
      <c r="X32" s="284" t="n"/>
      <c r="Y32" s="284" t="n"/>
      <c r="Z32" s="284" t="n"/>
      <c r="AA32" s="284" t="n"/>
      <c r="AB32" s="284" t="n"/>
      <c r="AC32" s="284" t="n"/>
      <c r="AD32" s="284" t="n"/>
      <c r="AE32" s="284" t="n"/>
    </row>
    <row r="33" ht="16.5" customHeight="1" s="260">
      <c r="H33" s="284" t="n"/>
      <c r="I33" s="284" t="n"/>
      <c r="J33" s="284" t="n"/>
      <c r="K33" s="284" t="n"/>
      <c r="L33" s="284" t="n"/>
      <c r="M33" s="284" t="n"/>
      <c r="N33" s="284" t="n"/>
      <c r="O33" s="284" t="n"/>
      <c r="P33" s="284" t="n"/>
      <c r="Q33" s="284" t="n"/>
      <c r="R33" s="284" t="n"/>
      <c r="S33" s="284" t="n"/>
      <c r="T33" s="284" t="n"/>
      <c r="U33" s="284" t="inlineStr">
        <is>
          <t xml:space="preserve">  </t>
        </is>
      </c>
      <c r="V33" s="284" t="n"/>
      <c r="W33" s="284" t="n"/>
      <c r="X33" s="284" t="n"/>
      <c r="Y33" s="284" t="n"/>
      <c r="Z33" s="284" t="n"/>
      <c r="AA33" s="284" t="n"/>
      <c r="AB33" s="284" t="n"/>
      <c r="AC33" s="284" t="n"/>
      <c r="AD33" s="284" t="n"/>
      <c r="AE33" s="284" t="n"/>
    </row>
    <row r="34" ht="16.5" customHeight="1" s="260">
      <c r="H34" s="284" t="n"/>
      <c r="I34" s="284" t="n"/>
      <c r="J34" s="284" t="n"/>
      <c r="K34" s="284" t="n"/>
      <c r="L34" s="284" t="n"/>
      <c r="M34" s="284" t="n"/>
      <c r="N34" s="284" t="n"/>
      <c r="O34" s="284" t="n"/>
      <c r="P34" s="284" t="n"/>
      <c r="Q34" s="284" t="n"/>
      <c r="R34" s="284" t="n"/>
      <c r="S34" s="284" t="n"/>
      <c r="T34" s="284" t="n"/>
      <c r="U34" s="284" t="n"/>
      <c r="V34" s="284" t="n"/>
      <c r="W34" s="284" t="n"/>
      <c r="X34" s="284" t="n"/>
      <c r="Y34" s="284" t="n"/>
      <c r="Z34" s="284" t="n"/>
      <c r="AA34" s="284" t="n"/>
      <c r="AB34" s="284" t="n"/>
      <c r="AC34" s="284" t="n"/>
      <c r="AD34" s="284" t="n"/>
      <c r="AE34" s="284" t="n"/>
    </row>
    <row r="35" ht="16.5" customHeight="1" s="260">
      <c r="H35" s="284" t="n"/>
      <c r="I35" s="284" t="n"/>
      <c r="J35" s="284" t="n"/>
      <c r="K35" s="284" t="n"/>
      <c r="L35" s="284" t="n"/>
      <c r="M35" s="284" t="n"/>
      <c r="N35" s="284" t="n"/>
      <c r="O35" s="284" t="n"/>
      <c r="P35" s="284" t="n"/>
      <c r="Q35" s="284" t="n"/>
      <c r="R35" s="284" t="n"/>
      <c r="S35" s="284" t="n"/>
      <c r="T35" s="284" t="n"/>
      <c r="U35" s="284" t="n"/>
      <c r="V35" s="284" t="n"/>
      <c r="W35" s="284" t="n"/>
      <c r="X35" s="284" t="n"/>
      <c r="Y35" s="284" t="n"/>
      <c r="Z35" s="284" t="n"/>
      <c r="AA35" s="284" t="n"/>
      <c r="AB35" s="284" t="n"/>
      <c r="AC35" s="284" t="n"/>
      <c r="AD35" s="284" t="n"/>
      <c r="AE35" s="284" t="n"/>
    </row>
    <row r="36" ht="16.5" customHeight="1" s="260">
      <c r="H36" s="284" t="n"/>
      <c r="I36" s="284" t="n"/>
      <c r="J36" s="284" t="n"/>
      <c r="K36" s="284" t="n"/>
      <c r="L36" s="284" t="n"/>
      <c r="M36" s="284" t="n"/>
      <c r="N36" s="284" t="n"/>
      <c r="O36" s="284" t="n"/>
      <c r="P36" s="284" t="n"/>
      <c r="Q36" s="284" t="n"/>
      <c r="R36" s="284" t="n"/>
      <c r="S36" s="284" t="n"/>
      <c r="T36" s="284" t="n"/>
      <c r="U36" s="284" t="n"/>
      <c r="V36" s="284" t="n"/>
      <c r="W36" s="284" t="n"/>
      <c r="X36" s="284" t="n"/>
      <c r="Y36" s="284" t="n"/>
      <c r="Z36" s="284" t="n"/>
      <c r="AA36" s="284" t="n"/>
      <c r="AB36" s="284" t="n"/>
      <c r="AC36" s="284" t="n"/>
      <c r="AD36" s="284" t="n"/>
      <c r="AE36" s="284" t="n"/>
    </row>
    <row r="37" ht="16.5" customHeight="1" s="260">
      <c r="H37" s="284" t="n"/>
      <c r="I37" s="284" t="n"/>
      <c r="J37" s="284" t="n"/>
      <c r="K37" s="284" t="n"/>
      <c r="L37" s="284" t="n"/>
      <c r="M37" s="284" t="n"/>
      <c r="N37" s="284" t="n"/>
      <c r="O37" s="284" t="n"/>
      <c r="P37" s="284" t="n"/>
      <c r="Q37" s="284" t="n"/>
      <c r="R37" s="284" t="n"/>
      <c r="S37" s="284" t="n"/>
      <c r="T37" s="284" t="n"/>
      <c r="U37" s="284" t="n"/>
      <c r="V37" s="284" t="n"/>
      <c r="W37" s="284" t="n"/>
      <c r="X37" s="284" t="n"/>
      <c r="Y37" s="284" t="n"/>
      <c r="Z37" s="284" t="n"/>
      <c r="AA37" s="284" t="n"/>
      <c r="AB37" s="284" t="n"/>
      <c r="AC37" s="284" t="n"/>
      <c r="AD37" s="284" t="n"/>
      <c r="AE37" s="284" t="n"/>
    </row>
    <row r="38" ht="16.5" customHeight="1" s="260">
      <c r="H38" s="284" t="n"/>
      <c r="I38" s="284" t="n"/>
      <c r="J38" s="284" t="n"/>
      <c r="K38" s="284" t="n"/>
      <c r="L38" s="284" t="n"/>
      <c r="M38" s="284" t="n"/>
      <c r="N38" s="284" t="n"/>
      <c r="O38" s="284" t="n"/>
      <c r="P38" s="284" t="n"/>
      <c r="Q38" s="284" t="n"/>
      <c r="R38" s="284" t="n"/>
      <c r="S38" s="284" t="n"/>
      <c r="T38" s="284" t="n"/>
      <c r="U38" s="284" t="n"/>
      <c r="V38" s="284" t="n"/>
      <c r="W38" s="284" t="n"/>
      <c r="X38" s="284" t="n"/>
      <c r="Y38" s="284" t="n"/>
      <c r="Z38" s="284" t="n"/>
      <c r="AA38" s="284" t="n"/>
      <c r="AB38" s="284" t="n"/>
      <c r="AC38" s="284" t="n"/>
      <c r="AD38" s="284" t="n"/>
      <c r="AE38" s="284" t="n"/>
    </row>
    <row r="39" ht="16.5" customHeight="1" s="260">
      <c r="H39" s="284" t="n"/>
      <c r="I39" s="284" t="n"/>
      <c r="J39" s="284" t="n"/>
      <c r="K39" s="284" t="n"/>
      <c r="L39" s="284" t="n"/>
      <c r="M39" s="284" t="n"/>
      <c r="N39" s="284" t="n"/>
      <c r="O39" s="284" t="n"/>
      <c r="P39" s="284" t="n"/>
      <c r="Q39" s="284" t="n"/>
      <c r="R39" s="284" t="n"/>
      <c r="S39" s="284" t="n"/>
      <c r="T39" s="284" t="n"/>
      <c r="U39" s="284" t="n"/>
      <c r="V39" s="284" t="n"/>
      <c r="W39" s="284" t="n"/>
      <c r="X39" s="284" t="n"/>
      <c r="Y39" s="284" t="n"/>
      <c r="Z39" s="284" t="n"/>
      <c r="AA39" s="284" t="n"/>
      <c r="AB39" s="284" t="n"/>
      <c r="AC39" s="284" t="n"/>
      <c r="AD39" s="284" t="n"/>
      <c r="AE39" s="284" t="n"/>
    </row>
    <row r="40" ht="16.5" customHeight="1" s="260">
      <c r="H40" s="284" t="n"/>
      <c r="I40" s="284" t="n"/>
      <c r="J40" s="284" t="n"/>
      <c r="K40" s="284" t="n"/>
      <c r="L40" s="284" t="n"/>
      <c r="M40" s="284" t="n"/>
      <c r="N40" s="284" t="n"/>
      <c r="O40" s="284" t="n"/>
      <c r="P40" s="284" t="n"/>
      <c r="Q40" s="284" t="n"/>
      <c r="R40" s="284" t="n"/>
      <c r="S40" s="284" t="n"/>
      <c r="T40" s="284" t="n"/>
      <c r="U40" s="284" t="n"/>
      <c r="V40" s="284" t="n"/>
      <c r="W40" s="284" t="n"/>
      <c r="X40" s="284" t="n"/>
      <c r="Y40" s="284" t="n"/>
      <c r="Z40" s="284" t="n"/>
      <c r="AA40" s="284" t="n"/>
      <c r="AB40" s="284" t="n"/>
      <c r="AC40" s="284" t="n"/>
      <c r="AD40" s="284" t="n"/>
      <c r="AE40" s="284" t="n"/>
    </row>
    <row r="41" ht="16.5" customHeight="1" s="260">
      <c r="H41" s="284" t="n"/>
      <c r="I41" s="284" t="n"/>
      <c r="J41" s="284" t="n"/>
      <c r="K41" s="284" t="n"/>
      <c r="L41" s="284" t="n"/>
      <c r="M41" s="284" t="n"/>
      <c r="N41" s="284" t="n"/>
      <c r="O41" s="284" t="n"/>
      <c r="P41" s="284" t="n"/>
      <c r="Q41" s="284" t="n"/>
      <c r="R41" s="284" t="n"/>
      <c r="S41" s="284" t="n"/>
      <c r="T41" s="284" t="n"/>
      <c r="U41" s="284" t="n"/>
      <c r="V41" s="284" t="n"/>
      <c r="W41" s="284" t="n"/>
      <c r="X41" s="284" t="n"/>
      <c r="Y41" s="284" t="n"/>
      <c r="Z41" s="284" t="n"/>
      <c r="AA41" s="284" t="n"/>
      <c r="AB41" s="284" t="n"/>
      <c r="AC41" s="284" t="n"/>
      <c r="AD41" s="284" t="n"/>
      <c r="AE41" s="284" t="n"/>
    </row>
    <row r="42" ht="16.5" customHeight="1" s="260">
      <c r="H42" s="284" t="n"/>
      <c r="I42" s="284" t="n"/>
      <c r="J42" s="284" t="n"/>
      <c r="K42" s="284" t="n"/>
      <c r="L42" s="284" t="n"/>
      <c r="M42" s="284" t="n"/>
      <c r="N42" s="284" t="n"/>
      <c r="O42" s="284" t="n"/>
      <c r="P42" s="284" t="n"/>
      <c r="Q42" s="284" t="n"/>
      <c r="R42" s="284" t="n"/>
      <c r="S42" s="284" t="n"/>
      <c r="T42" s="284" t="n"/>
      <c r="U42" s="284" t="n"/>
      <c r="V42" s="284" t="n"/>
      <c r="W42" s="284" t="n"/>
      <c r="X42" s="284" t="n"/>
      <c r="Y42" s="284" t="n"/>
      <c r="Z42" s="284" t="n"/>
      <c r="AA42" s="284" t="n"/>
      <c r="AB42" s="284" t="n"/>
      <c r="AC42" s="284" t="n"/>
      <c r="AD42" s="284" t="n"/>
      <c r="AE42" s="284" t="n"/>
    </row>
    <row r="43" ht="16.5" customHeight="1" s="260">
      <c r="H43" s="284" t="n"/>
      <c r="I43" s="284" t="n"/>
      <c r="J43" s="284" t="n"/>
      <c r="K43" s="284" t="n"/>
      <c r="L43" s="284" t="n"/>
      <c r="M43" s="284" t="n"/>
      <c r="N43" s="284" t="n"/>
      <c r="O43" s="284" t="n"/>
      <c r="P43" s="284" t="n"/>
      <c r="Q43" s="284" t="n"/>
      <c r="R43" s="284" t="n"/>
      <c r="S43" s="284" t="n"/>
      <c r="T43" s="284" t="n"/>
      <c r="U43" s="284" t="n"/>
      <c r="V43" s="284" t="n"/>
      <c r="W43" s="284" t="n"/>
      <c r="X43" s="284" t="n"/>
      <c r="Y43" s="284" t="n"/>
      <c r="Z43" s="284" t="n"/>
      <c r="AA43" s="284" t="n"/>
      <c r="AB43" s="284" t="n"/>
      <c r="AC43" s="284" t="n"/>
      <c r="AD43" s="284" t="n"/>
      <c r="AE43" s="284" t="n"/>
    </row>
    <row r="44" ht="16.5" customHeight="1" s="260">
      <c r="H44" s="284" t="n"/>
      <c r="I44" s="284" t="n"/>
      <c r="J44" s="284" t="n"/>
      <c r="K44" s="284" t="n"/>
      <c r="L44" s="284" t="n"/>
      <c r="M44" s="284" t="n"/>
      <c r="N44" s="284" t="n"/>
      <c r="O44" s="284" t="n"/>
      <c r="P44" s="284" t="n"/>
      <c r="Q44" s="284" t="n"/>
      <c r="R44" s="284" t="n"/>
      <c r="S44" s="284" t="n"/>
      <c r="T44" s="284" t="n"/>
      <c r="U44" s="284" t="n"/>
      <c r="V44" s="284" t="n"/>
      <c r="W44" s="284" t="n"/>
      <c r="X44" s="284" t="n"/>
      <c r="Y44" s="284" t="n"/>
      <c r="Z44" s="284" t="n"/>
      <c r="AA44" s="284" t="n"/>
      <c r="AB44" s="284" t="n"/>
      <c r="AC44" s="284" t="n"/>
      <c r="AD44" s="284" t="n"/>
      <c r="AE44" s="284" t="n"/>
    </row>
    <row r="45" ht="16.5" customHeight="1" s="260">
      <c r="H45" s="284" t="n"/>
      <c r="I45" s="284" t="n"/>
      <c r="J45" s="284" t="n"/>
      <c r="K45" s="284" t="n"/>
      <c r="L45" s="284" t="n"/>
      <c r="M45" s="284" t="n"/>
      <c r="N45" s="284" t="n"/>
      <c r="O45" s="284" t="n"/>
      <c r="P45" s="284" t="n"/>
      <c r="Q45" s="284" t="n"/>
      <c r="R45" s="284" t="n"/>
      <c r="S45" s="284" t="n"/>
      <c r="T45" s="284" t="n"/>
      <c r="U45" s="284" t="n"/>
      <c r="V45" s="284" t="n"/>
      <c r="W45" s="284" t="n"/>
      <c r="X45" s="284" t="n"/>
      <c r="Y45" s="284" t="n"/>
      <c r="Z45" s="284" t="n"/>
      <c r="AA45" s="284" t="n"/>
      <c r="AB45" s="284" t="n"/>
      <c r="AC45" s="284" t="n"/>
      <c r="AD45" s="284" t="n"/>
      <c r="AE45" s="284" t="n"/>
    </row>
    <row r="46" ht="16.5" customHeight="1" s="260">
      <c r="H46" s="284" t="n"/>
      <c r="I46" s="284" t="n"/>
      <c r="J46" s="284" t="n"/>
      <c r="K46" s="284" t="n"/>
      <c r="L46" s="284" t="n"/>
      <c r="M46" s="284" t="n"/>
      <c r="N46" s="284" t="n"/>
      <c r="O46" s="284" t="n"/>
      <c r="P46" s="284" t="n"/>
      <c r="Q46" s="284" t="n"/>
      <c r="R46" s="284" t="n"/>
      <c r="S46" s="284" t="n"/>
      <c r="T46" s="284" t="n"/>
      <c r="U46" s="284" t="n"/>
      <c r="V46" s="284" t="n"/>
      <c r="W46" s="284" t="n"/>
      <c r="X46" s="284" t="n"/>
      <c r="Y46" s="284" t="n"/>
      <c r="Z46" s="284" t="n"/>
      <c r="AA46" s="284" t="n"/>
      <c r="AB46" s="284" t="n"/>
      <c r="AC46" s="284" t="n"/>
      <c r="AD46" s="284" t="n"/>
      <c r="AE46" s="284" t="n"/>
    </row>
    <row r="47" ht="16.5" customHeight="1" s="260">
      <c r="H47" s="284" t="n"/>
      <c r="I47" s="284" t="n"/>
      <c r="J47" s="284" t="n"/>
      <c r="K47" s="284" t="n"/>
      <c r="L47" s="284" t="n"/>
      <c r="M47" s="284" t="n"/>
      <c r="N47" s="284" t="n"/>
      <c r="O47" s="284" t="n"/>
      <c r="P47" s="284" t="n"/>
      <c r="Q47" s="284" t="n"/>
      <c r="R47" s="284" t="n"/>
      <c r="S47" s="284" t="n"/>
      <c r="T47" s="284" t="n"/>
      <c r="U47" s="284" t="n"/>
      <c r="V47" s="284" t="n"/>
      <c r="W47" s="284" t="n"/>
      <c r="X47" s="284" t="n"/>
      <c r="Y47" s="284" t="n"/>
      <c r="Z47" s="284" t="n"/>
      <c r="AA47" s="284" t="n"/>
      <c r="AB47" s="284" t="n"/>
      <c r="AC47" s="284" t="n"/>
      <c r="AD47" s="284" t="n"/>
      <c r="AE47" s="284" t="n"/>
    </row>
    <row r="48" ht="16.5" customHeight="1" s="260">
      <c r="H48" s="284" t="n"/>
      <c r="I48" s="284" t="n"/>
      <c r="J48" s="284" t="n"/>
      <c r="K48" s="284" t="n"/>
      <c r="L48" s="284" t="n"/>
      <c r="M48" s="284" t="n"/>
      <c r="N48" s="284" t="n"/>
      <c r="O48" s="284" t="n"/>
      <c r="P48" s="284" t="n"/>
      <c r="Q48" s="284" t="n"/>
      <c r="R48" s="284" t="n"/>
      <c r="S48" s="284" t="n"/>
      <c r="T48" s="284" t="n"/>
      <c r="U48" s="284" t="n"/>
      <c r="V48" s="284" t="n"/>
      <c r="W48" s="284" t="n"/>
      <c r="X48" s="284" t="n"/>
      <c r="Y48" s="284" t="n"/>
      <c r="Z48" s="284" t="n"/>
      <c r="AA48" s="284" t="n"/>
      <c r="AB48" s="284" t="n"/>
      <c r="AC48" s="284" t="n"/>
      <c r="AD48" s="284" t="n"/>
      <c r="AE48" s="284" t="n"/>
    </row>
    <row r="49" ht="16.5" customHeight="1" s="260">
      <c r="H49" s="284" t="n"/>
      <c r="I49" s="284" t="n"/>
      <c r="J49" s="284" t="n"/>
      <c r="K49" s="284" t="n"/>
      <c r="L49" s="284" t="n"/>
      <c r="M49" s="284" t="n"/>
      <c r="N49" s="284" t="n"/>
      <c r="O49" s="284" t="n"/>
      <c r="P49" s="284" t="n"/>
      <c r="Q49" s="284" t="n"/>
      <c r="R49" s="284" t="n"/>
      <c r="S49" s="284" t="n"/>
      <c r="T49" s="284" t="n"/>
      <c r="U49" s="284" t="n"/>
      <c r="V49" s="284" t="n"/>
      <c r="W49" s="284" t="n"/>
      <c r="X49" s="284" t="n"/>
      <c r="Y49" s="284" t="n"/>
      <c r="Z49" s="284" t="n"/>
      <c r="AA49" s="284" t="n"/>
      <c r="AB49" s="284" t="n"/>
      <c r="AC49" s="284" t="n"/>
      <c r="AD49" s="284" t="n"/>
      <c r="AE49" s="284" t="n"/>
    </row>
    <row r="50" ht="16.5" customHeight="1" s="260">
      <c r="H50" s="284" t="n"/>
      <c r="I50" s="284" t="n"/>
      <c r="J50" s="284" t="n"/>
      <c r="K50" s="284" t="n"/>
      <c r="L50" s="284" t="n"/>
      <c r="M50" s="284" t="n"/>
      <c r="N50" s="284" t="n"/>
      <c r="O50" s="284" t="n"/>
      <c r="P50" s="284" t="n"/>
      <c r="Q50" s="284" t="n"/>
      <c r="R50" s="284" t="n"/>
      <c r="S50" s="284" t="n"/>
      <c r="T50" s="284" t="n"/>
      <c r="U50" s="284" t="n"/>
      <c r="V50" s="284" t="n"/>
      <c r="W50" s="284" t="n"/>
      <c r="X50" s="284" t="n"/>
      <c r="Y50" s="284" t="n"/>
      <c r="Z50" s="284" t="n"/>
      <c r="AA50" s="284" t="n"/>
      <c r="AB50" s="284" t="n"/>
      <c r="AC50" s="284" t="n"/>
      <c r="AD50" s="284" t="n"/>
      <c r="AE50" s="284" t="n"/>
    </row>
    <row r="51" ht="16.5" customHeight="1" s="260">
      <c r="H51" s="284" t="n"/>
      <c r="I51" s="284" t="n"/>
      <c r="J51" s="284" t="n"/>
      <c r="K51" s="284" t="n"/>
      <c r="L51" s="284" t="n"/>
      <c r="M51" s="284" t="n"/>
      <c r="N51" s="284" t="n"/>
      <c r="O51" s="284" t="n"/>
      <c r="P51" s="284" t="n"/>
      <c r="Q51" s="284" t="n"/>
      <c r="R51" s="284" t="n"/>
      <c r="S51" s="284" t="n"/>
      <c r="T51" s="284" t="n"/>
      <c r="U51" s="284" t="n"/>
      <c r="V51" s="284" t="n"/>
      <c r="W51" s="284" t="n"/>
      <c r="X51" s="284" t="n"/>
      <c r="Y51" s="284" t="n"/>
      <c r="Z51" s="284" t="n"/>
      <c r="AA51" s="284" t="n"/>
      <c r="AB51" s="284" t="n"/>
      <c r="AC51" s="284" t="n"/>
      <c r="AD51" s="284" t="n"/>
      <c r="AE51" s="284" t="n"/>
    </row>
    <row r="52" ht="16.5" customHeight="1" s="260">
      <c r="H52" s="284" t="n"/>
      <c r="I52" s="284" t="n"/>
      <c r="J52" s="284" t="n"/>
      <c r="K52" s="284" t="n"/>
      <c r="L52" s="284" t="n"/>
      <c r="M52" s="284" t="n"/>
      <c r="N52" s="284" t="n"/>
      <c r="O52" s="284" t="n"/>
      <c r="P52" s="284" t="n"/>
      <c r="Q52" s="284" t="n"/>
      <c r="R52" s="284" t="n"/>
      <c r="S52" s="284" t="n"/>
      <c r="T52" s="284" t="n"/>
      <c r="U52" s="284" t="n"/>
      <c r="V52" s="284" t="n"/>
      <c r="W52" s="284" t="n"/>
      <c r="X52" s="284" t="n"/>
      <c r="Y52" s="284" t="n"/>
      <c r="Z52" s="284" t="n"/>
      <c r="AA52" s="284" t="n"/>
      <c r="AB52" s="284" t="n"/>
      <c r="AC52" s="284" t="n"/>
      <c r="AD52" s="284" t="n"/>
      <c r="AE52" s="284" t="n"/>
    </row>
    <row r="53" ht="16.5" customHeight="1" s="260">
      <c r="H53" s="284" t="n"/>
      <c r="I53" s="284" t="n"/>
      <c r="J53" s="284" t="n"/>
      <c r="K53" s="284" t="n"/>
      <c r="L53" s="284" t="n"/>
      <c r="M53" s="284" t="n"/>
      <c r="N53" s="284" t="n"/>
      <c r="O53" s="284" t="n"/>
      <c r="P53" s="284" t="n"/>
      <c r="Q53" s="284" t="n"/>
      <c r="R53" s="284" t="n"/>
      <c r="S53" s="284" t="n"/>
      <c r="T53" s="284" t="n"/>
      <c r="U53" s="284" t="n"/>
      <c r="V53" s="284" t="n"/>
      <c r="W53" s="284" t="n"/>
      <c r="X53" s="284" t="n"/>
      <c r="Y53" s="284" t="n"/>
      <c r="Z53" s="284" t="n"/>
      <c r="AA53" s="284" t="n"/>
      <c r="AB53" s="284" t="n"/>
      <c r="AC53" s="284" t="n"/>
      <c r="AD53" s="284" t="n"/>
      <c r="AE53" s="284" t="n"/>
    </row>
    <row r="54" ht="16.5" customHeight="1" s="260">
      <c r="H54" s="284" t="n"/>
      <c r="I54" s="284" t="n"/>
      <c r="J54" s="284" t="n"/>
      <c r="K54" s="284" t="n"/>
      <c r="L54" s="284" t="n"/>
      <c r="M54" s="284" t="n"/>
      <c r="N54" s="284" t="n"/>
      <c r="O54" s="284" t="n"/>
      <c r="P54" s="284" t="n"/>
      <c r="Q54" s="284" t="n"/>
      <c r="R54" s="284" t="n"/>
      <c r="S54" s="284" t="n"/>
      <c r="T54" s="284" t="n"/>
      <c r="U54" s="284" t="n"/>
      <c r="V54" s="284" t="n"/>
      <c r="W54" s="284" t="n"/>
      <c r="X54" s="284" t="n"/>
      <c r="Y54" s="284" t="n"/>
      <c r="Z54" s="284" t="n"/>
      <c r="AA54" s="284" t="n"/>
      <c r="AB54" s="284" t="n"/>
      <c r="AC54" s="284" t="n"/>
      <c r="AD54" s="284" t="n"/>
      <c r="AE54" s="284" t="n"/>
    </row>
    <row r="55" ht="16.5" customHeight="1" s="260">
      <c r="H55" s="284" t="n"/>
      <c r="I55" s="284" t="n"/>
      <c r="J55" s="284" t="n"/>
      <c r="K55" s="284" t="n"/>
      <c r="L55" s="284" t="n"/>
      <c r="M55" s="284" t="n"/>
      <c r="N55" s="284" t="n"/>
      <c r="O55" s="284" t="n"/>
      <c r="P55" s="284" t="n"/>
      <c r="Q55" s="284" t="n"/>
      <c r="R55" s="284" t="n"/>
      <c r="S55" s="284" t="n"/>
      <c r="T55" s="284" t="n"/>
      <c r="U55" s="284" t="n"/>
      <c r="V55" s="284" t="n"/>
      <c r="W55" s="284" t="n"/>
      <c r="X55" s="284" t="n"/>
      <c r="Y55" s="284" t="n"/>
      <c r="Z55" s="284" t="n"/>
      <c r="AA55" s="284" t="n"/>
      <c r="AB55" s="284" t="n"/>
      <c r="AC55" s="284" t="n"/>
      <c r="AD55" s="284" t="n"/>
      <c r="AE55" s="284" t="n"/>
    </row>
    <row r="56" ht="16.5" customHeight="1" s="260">
      <c r="H56" s="284" t="n"/>
      <c r="I56" s="284" t="n"/>
      <c r="J56" s="284" t="n"/>
      <c r="K56" s="284" t="n"/>
      <c r="L56" s="284" t="n"/>
      <c r="M56" s="284" t="n"/>
      <c r="N56" s="284" t="n"/>
      <c r="O56" s="284" t="n"/>
      <c r="P56" s="284" t="n"/>
      <c r="Q56" s="284" t="n"/>
      <c r="R56" s="284" t="n"/>
      <c r="S56" s="284" t="n"/>
      <c r="T56" s="284" t="n"/>
      <c r="U56" s="284" t="n"/>
      <c r="V56" s="284" t="n"/>
      <c r="W56" s="284" t="n"/>
      <c r="X56" s="284" t="n"/>
      <c r="Y56" s="284" t="n"/>
      <c r="Z56" s="284" t="n"/>
      <c r="AA56" s="284" t="n"/>
      <c r="AB56" s="284" t="n"/>
      <c r="AC56" s="284" t="n"/>
      <c r="AD56" s="284" t="n"/>
      <c r="AE56" s="284" t="n"/>
    </row>
  </sheetData>
  <sheetProtection selectLockedCells="0" selectUnlockedCells="0" algorithmName="SHA-512" sheet="1" objects="1" insertRows="1" insertHyperlinks="1" autoFilter="1" scenarios="1" formatColumns="1" deleteColumns="1" insertColumns="1" pivotTables="1" deleteRows="1" formatCells="1" saltValue="jga3kA6MznuQm96EtdxZNA==" formatRows="1" sort="1" spinCount="100000" hashValue="73xoeovAnx08+bAjj0fDNwLFmcGEEHmgtcUOhSFKFSYzcbqn7WeN1hHnAo40snfXR005K8xqDF9l49Ay9L9IoA=="/>
  <mergeCells count="11">
    <mergeCell ref="C6:H6"/>
    <mergeCell ref="C4:G4"/>
    <mergeCell ref="E10:M10"/>
    <mergeCell ref="A1:Z2"/>
    <mergeCell ref="I6:V6"/>
    <mergeCell ref="E14:M14"/>
    <mergeCell ref="C16:M16"/>
    <mergeCell ref="C7:Y7"/>
    <mergeCell ref="E8:M8"/>
    <mergeCell ref="H4:V4"/>
    <mergeCell ref="E12:M12"/>
  </mergeCells>
  <conditionalFormatting sqref="Q8:Q16">
    <cfRule type="expression" rank="0" priority="2" equalAverage="0" aboveAverage="0" dxfId="0" text="" percent="0" bottom="0">
      <formula>$Q$8=""</formula>
    </cfRule>
  </conditionalFormatting>
  <conditionalFormatting sqref="W8:W16">
    <cfRule type="expression" rank="0" priority="3" equalAverage="0" aboveAverage="0" dxfId="1" text="" percent="0" bottom="0">
      <formula>$W$8=""</formula>
    </cfRule>
  </conditionalFormatting>
  <conditionalFormatting sqref="U8:U16">
    <cfRule type="expression" rank="0" priority="4" equalAverage="0" aboveAverage="0" dxfId="1" text="" percent="0" bottom="0">
      <formula>$U$8=""</formula>
    </cfRule>
  </conditionalFormatting>
  <conditionalFormatting sqref="S8:S16">
    <cfRule type="expression" rank="0" priority="5" equalAverage="0" aboveAverage="0" dxfId="1" text="" percent="0" bottom="0">
      <formula>$S$8=""</formula>
    </cfRule>
  </conditionalFormatting>
  <printOptions horizontalCentered="0" verticalCentered="0" headings="0" gridLines="0" gridLinesSet="1"/>
  <pageMargins left="0.708333333333333" right="0.708333333333333" top="0.747916666666667" bottom="0.747916666666667" header="0.511811023622047" footer="0.511811023622047"/>
  <pageSetup orientation="landscape" paperSize="9" scale="100" fitToHeight="1" fitToWidth="1" pageOrder="downThenOver" blackAndWhite="0" draft="0" horizontalDpi="300" verticalDpi="300" copies="1"/>
  <drawing xmlns:r="http://schemas.openxmlformats.org/officeDocument/2006/relationships" r:id="rId1"/>
</worksheet>
</file>

<file path=xl/worksheets/sheet5.xml><?xml version="1.0" encoding="utf-8"?>
<worksheet xmlns="http://schemas.openxmlformats.org/spreadsheetml/2006/main">
  <sheetPr filterMode="0">
    <outlinePr summaryBelow="1" summaryRight="1"/>
    <pageSetUpPr fitToPage="0"/>
  </sheetPr>
  <dimension ref="A1:Q121"/>
  <sheetViews>
    <sheetView showFormulas="0" showGridLines="0" showRowColHeaders="0" showZeros="1" rightToLeft="0" tabSelected="0" showOutlineSymbols="1" defaultGridColor="1" view="normal" topLeftCell="A76" colorId="64" zoomScale="130" zoomScaleNormal="130" zoomScalePageLayoutView="100" workbookViewId="0">
      <selection pane="topLeft" activeCell="L99" activeCellId="0" sqref="L99"/>
    </sheetView>
  </sheetViews>
  <sheetFormatPr baseColWidth="8" defaultColWidth="11.42578125" defaultRowHeight="15.75" customHeight="1" zeroHeight="0" outlineLevelRow="0"/>
  <cols>
    <col width="4" customWidth="1" style="259" min="1" max="1"/>
    <col width="2.57" customWidth="1" style="259" min="2" max="2"/>
    <col width="35.57" customWidth="1" style="259" min="3" max="3"/>
    <col width="6.29" customWidth="1" style="259" min="4" max="8"/>
    <col width="33.57" customWidth="1" style="259" min="9" max="9"/>
    <col width="10.71" customWidth="1" style="259" min="10" max="10"/>
    <col width="11.43" customWidth="1" style="259" min="11" max="13"/>
    <col width="9.57" customWidth="1" style="259" min="14" max="14"/>
    <col width="11.43" customWidth="1" style="259" min="15" max="15"/>
    <col width="9.57" customWidth="1" style="280" min="16" max="16"/>
    <col width="1.85" customWidth="1" style="280" min="17" max="17"/>
    <col width="11.43" customWidth="1" style="280" min="18" max="18"/>
    <col width="11.43" customWidth="1" style="259" min="19" max="16384"/>
  </cols>
  <sheetData>
    <row r="1" ht="17.25" customFormat="1" customHeight="1" s="280">
      <c r="A1" s="265" t="inlineStr">
        <is>
          <t xml:space="preserve">                                                                                4. FACTORES DE ABSORCIÓN DE LAS ESPECIES FORESTALES ESPAÑOLAS</t>
        </is>
      </c>
    </row>
    <row r="2" ht="15.75" customFormat="1" customHeight="1" s="280"/>
    <row r="4" ht="31.5" customHeight="1" s="260">
      <c r="B4" s="403" t="inlineStr">
        <is>
          <t>Especie</t>
        </is>
      </c>
      <c r="C4" s="404" t="n"/>
      <c r="D4" s="405" t="inlineStr">
        <is>
          <t>Absorciones acumuladas estimadas (t CO2/pie)</t>
        </is>
      </c>
      <c r="E4" s="404" t="n"/>
      <c r="F4" s="404" t="n"/>
      <c r="G4" s="404" t="n"/>
      <c r="H4" s="406" t="n"/>
      <c r="I4" s="407" t="inlineStr">
        <is>
          <t>Fuente</t>
        </is>
      </c>
    </row>
    <row r="5" ht="15.75" customHeight="1" s="260">
      <c r="B5" s="408" t="n"/>
      <c r="D5" s="409" t="inlineStr">
        <is>
          <t>20 años</t>
        </is>
      </c>
      <c r="E5" s="410" t="inlineStr">
        <is>
          <t>25 años</t>
        </is>
      </c>
      <c r="F5" s="410" t="inlineStr">
        <is>
          <t>30 años</t>
        </is>
      </c>
      <c r="G5" s="410" t="inlineStr">
        <is>
          <t>35 años</t>
        </is>
      </c>
      <c r="H5" s="410" t="inlineStr">
        <is>
          <t>40 años</t>
        </is>
      </c>
      <c r="I5" s="411" t="n"/>
    </row>
    <row r="6" ht="15.75" customHeight="1" s="260">
      <c r="B6" s="412" t="inlineStr">
        <is>
          <t>Abies alba</t>
        </is>
      </c>
      <c r="C6" s="288" t="n"/>
      <c r="D6" s="413" t="n">
        <v>0.06</v>
      </c>
      <c r="E6" s="413" t="n">
        <v>0.08</v>
      </c>
      <c r="F6" s="413" t="n">
        <v>0.1</v>
      </c>
      <c r="G6" s="413" t="n">
        <v>0.11</v>
      </c>
      <c r="H6" s="413" t="n">
        <v>0.13</v>
      </c>
      <c r="I6" s="414" t="inlineStr">
        <is>
          <t>Tabla 201 del IFN3 y Anexo 2 (Coníferas) IFN1 (1)</t>
        </is>
      </c>
    </row>
    <row r="7" ht="15.75" customHeight="1" s="260">
      <c r="B7" s="412" t="inlineStr">
        <is>
          <t>Abies pinsapo</t>
        </is>
      </c>
      <c r="C7" s="288" t="n"/>
      <c r="D7" s="413" t="n">
        <v>0.22</v>
      </c>
      <c r="E7" s="413" t="n">
        <v>0.27</v>
      </c>
      <c r="F7" s="413" t="n">
        <v>0.33</v>
      </c>
      <c r="G7" s="413" t="n">
        <v>0.38</v>
      </c>
      <c r="H7" s="413" t="n">
        <v>0.44</v>
      </c>
      <c r="I7" s="415" t="inlineStr">
        <is>
          <t>Tabla 201 del IFN3 y Anexo 2 (Coníferas) IFN1 (1)</t>
        </is>
      </c>
    </row>
    <row r="8" ht="15.75" customHeight="1" s="260">
      <c r="B8" s="412" t="inlineStr">
        <is>
          <t>Acer spp.</t>
        </is>
      </c>
      <c r="C8" s="288" t="n"/>
      <c r="D8" s="413" t="n">
        <v>0.15</v>
      </c>
      <c r="E8" s="413" t="n">
        <v>0.19</v>
      </c>
      <c r="F8" s="413" t="n">
        <v>0.22</v>
      </c>
      <c r="G8" s="413" t="n">
        <v>0.26</v>
      </c>
      <c r="H8" s="413" t="n">
        <v>0.3</v>
      </c>
      <c r="I8" s="415" t="inlineStr">
        <is>
          <t>Tabla 201 del IFN3 y Anexo 2 (Frondosas) IFN1 (2)</t>
        </is>
      </c>
    </row>
    <row r="9" ht="15.75" customHeight="1" s="260">
      <c r="B9" s="412" t="inlineStr">
        <is>
          <t>Alnus spp.</t>
        </is>
      </c>
      <c r="C9" s="288" t="n"/>
      <c r="D9" s="413" t="n">
        <v>0.06</v>
      </c>
      <c r="E9" s="413" t="n">
        <v>0.08</v>
      </c>
      <c r="F9" s="413" t="n">
        <v>0.1</v>
      </c>
      <c r="G9" s="413" t="n">
        <v>0.11</v>
      </c>
      <c r="H9" s="413" t="n">
        <v>0.13</v>
      </c>
      <c r="I9" s="415" t="inlineStr">
        <is>
          <t>Tabla 201 del IFN3 y Anexo 2 (Frondosas) IFN1 (2)</t>
        </is>
      </c>
    </row>
    <row r="10" ht="15.75" customHeight="1" s="260">
      <c r="B10" s="412" t="inlineStr">
        <is>
          <t>Amelanchier ovalis</t>
        </is>
      </c>
      <c r="C10" s="288" t="n"/>
      <c r="D10" s="413" t="n">
        <v>0.04</v>
      </c>
      <c r="E10" s="413" t="n">
        <v>0.11</v>
      </c>
      <c r="F10" s="413" t="n">
        <v>0.21</v>
      </c>
      <c r="G10" s="413" t="n">
        <v>0.35</v>
      </c>
      <c r="H10" s="413" t="n">
        <v>0.4</v>
      </c>
      <c r="I10" s="415" t="inlineStr">
        <is>
          <t>Asimilación</t>
        </is>
      </c>
    </row>
    <row r="11" ht="15.75" customHeight="1" s="260">
      <c r="B11" s="412" t="inlineStr">
        <is>
          <t>Arbutus unedo</t>
        </is>
      </c>
      <c r="C11" s="288" t="n"/>
      <c r="D11" s="413" t="n">
        <v>0.06</v>
      </c>
      <c r="E11" s="413" t="n">
        <v>0.07000000000000001</v>
      </c>
      <c r="F11" s="413" t="n">
        <v>0.09</v>
      </c>
      <c r="G11" s="413" t="n">
        <v>0.1</v>
      </c>
      <c r="H11" s="413" t="n">
        <v>0.12</v>
      </c>
      <c r="I11" s="415" t="inlineStr">
        <is>
          <t>Tabla 201 del IFN3 y Anexo 2 (Frondosas) IFN1 (2)</t>
        </is>
      </c>
    </row>
    <row r="12" ht="15.75" customHeight="1" s="260">
      <c r="B12" s="412" t="inlineStr">
        <is>
          <t>Betula spp.</t>
        </is>
      </c>
      <c r="C12" s="288" t="n"/>
      <c r="D12" s="413" t="n">
        <v>0.06</v>
      </c>
      <c r="E12" s="413" t="n">
        <v>0.08</v>
      </c>
      <c r="F12" s="413" t="n">
        <v>0.09</v>
      </c>
      <c r="G12" s="413" t="n">
        <v>0.11</v>
      </c>
      <c r="H12" s="413" t="n">
        <v>0.12</v>
      </c>
      <c r="I12" s="415" t="inlineStr">
        <is>
          <t>Tabla 201 del IFN3 y Anexo 2 (Frondosas) IFN1 (2)</t>
        </is>
      </c>
    </row>
    <row r="13" ht="15.75" customHeight="1" s="260">
      <c r="B13" s="412" t="inlineStr">
        <is>
          <t>Carpinus betulus</t>
        </is>
      </c>
      <c r="C13" s="288" t="n"/>
      <c r="D13" s="413" t="n">
        <v>0.06</v>
      </c>
      <c r="E13" s="413" t="n">
        <v>0.08</v>
      </c>
      <c r="F13" s="413" t="n">
        <v>0.09</v>
      </c>
      <c r="G13" s="413" t="n">
        <v>0.11</v>
      </c>
      <c r="H13" s="413" t="n">
        <v>0.12</v>
      </c>
      <c r="I13" s="415" t="inlineStr">
        <is>
          <t>Asimilación</t>
        </is>
      </c>
    </row>
    <row r="14" ht="15.75" customHeight="1" s="260">
      <c r="B14" s="412" t="inlineStr">
        <is>
          <t>Castanea sativa</t>
        </is>
      </c>
      <c r="C14" s="288" t="n"/>
      <c r="D14" s="413" t="n">
        <v>0.12</v>
      </c>
      <c r="E14" s="413" t="n">
        <v>0.16</v>
      </c>
      <c r="F14" s="413" t="n">
        <v>0.19</v>
      </c>
      <c r="G14" s="413" t="n">
        <v>0.22</v>
      </c>
      <c r="H14" s="413" t="n">
        <v>0.25</v>
      </c>
      <c r="I14" s="415" t="inlineStr">
        <is>
          <t>Tabla 201 del IFN3 y Anexo 2 (Frondosas) IFN1 (2)</t>
        </is>
      </c>
    </row>
    <row r="15" ht="15.75" customHeight="1" s="260">
      <c r="B15" s="412" t="inlineStr">
        <is>
          <t>Ceratonia siliqua</t>
        </is>
      </c>
      <c r="C15" s="288" t="n"/>
      <c r="D15" s="413" t="n">
        <v>0.06</v>
      </c>
      <c r="E15" s="413" t="n">
        <v>0.08</v>
      </c>
      <c r="F15" s="413" t="n">
        <v>0.09</v>
      </c>
      <c r="G15" s="413" t="n">
        <v>0.11</v>
      </c>
      <c r="H15" s="413" t="n">
        <v>0.12</v>
      </c>
      <c r="I15" s="415" t="inlineStr">
        <is>
          <t>Tabla 201 del IFN3 y Anexo 2 (Frondosas) IFN1 (2)</t>
        </is>
      </c>
    </row>
    <row r="16" ht="15.75" customHeight="1" s="260">
      <c r="B16" s="412" t="inlineStr">
        <is>
          <t>Cedrus atlantica</t>
        </is>
      </c>
      <c r="C16" s="288" t="n"/>
      <c r="D16" s="413" t="n">
        <v>0.22</v>
      </c>
      <c r="E16" s="413" t="n">
        <v>0.27</v>
      </c>
      <c r="F16" s="413" t="n">
        <v>0.33</v>
      </c>
      <c r="G16" s="413" t="n">
        <v>0.38</v>
      </c>
      <c r="H16" s="413" t="n">
        <v>0.44</v>
      </c>
      <c r="I16" s="415" t="inlineStr">
        <is>
          <t>Asimilación</t>
        </is>
      </c>
    </row>
    <row r="17" ht="15.75" customHeight="1" s="260">
      <c r="B17" s="412" t="inlineStr">
        <is>
          <t>Celtis australis</t>
        </is>
      </c>
      <c r="C17" s="288" t="n"/>
      <c r="D17" s="413" t="n">
        <v>0.29</v>
      </c>
      <c r="E17" s="413" t="n">
        <v>0.72</v>
      </c>
      <c r="F17" s="413" t="n">
        <v>1.01</v>
      </c>
      <c r="G17" s="413" t="n">
        <v>1.44</v>
      </c>
      <c r="H17" s="413" t="n">
        <v>1.9</v>
      </c>
      <c r="I17" s="415" t="inlineStr">
        <is>
          <t>Asimilación</t>
        </is>
      </c>
    </row>
    <row r="18" ht="15.75" customHeight="1" s="260">
      <c r="B18" s="412" t="inlineStr">
        <is>
          <t>Chamaecyparis lawsoniana</t>
        </is>
      </c>
      <c r="C18" s="288" t="n"/>
      <c r="D18" s="413" t="n">
        <v>0.31</v>
      </c>
      <c r="E18" s="413" t="n">
        <v>0.54</v>
      </c>
      <c r="F18" s="413" t="n">
        <v>1.06</v>
      </c>
      <c r="G18" s="413" t="n">
        <v>1.81</v>
      </c>
      <c r="H18" s="413" t="n">
        <v>2.38</v>
      </c>
      <c r="I18" s="415" t="inlineStr">
        <is>
          <t>Tabla 201 del IFN3 y Anexo 2 (Coníferas) IFN1 (1)</t>
        </is>
      </c>
    </row>
    <row r="19" ht="15.75" customHeight="1" s="260">
      <c r="B19" s="412" t="inlineStr">
        <is>
          <t>Cornus sanguinea</t>
        </is>
      </c>
      <c r="C19" s="288" t="n"/>
      <c r="D19" s="413" t="n">
        <v>0.04</v>
      </c>
      <c r="E19" s="413" t="n">
        <v>0.11</v>
      </c>
      <c r="F19" s="413" t="n">
        <v>0.21</v>
      </c>
      <c r="G19" s="413" t="n">
        <v>0.35</v>
      </c>
      <c r="H19" s="413" t="n">
        <v>0.4</v>
      </c>
      <c r="I19" s="415" t="inlineStr">
        <is>
          <t>Asimilación</t>
        </is>
      </c>
    </row>
    <row r="20" ht="15.75" customHeight="1" s="260">
      <c r="B20" s="412" t="inlineStr">
        <is>
          <t>Corylus avellana</t>
        </is>
      </c>
      <c r="C20" s="288" t="n"/>
      <c r="D20" s="413" t="n">
        <v>0.08</v>
      </c>
      <c r="E20" s="413" t="n">
        <v>0.1</v>
      </c>
      <c r="F20" s="413" t="n">
        <v>0.12</v>
      </c>
      <c r="G20" s="413" t="n">
        <v>0.14</v>
      </c>
      <c r="H20" s="413" t="n">
        <v>0.16</v>
      </c>
      <c r="I20" s="415" t="inlineStr">
        <is>
          <t>Tabla 201 del IFN3 y Anexo 2 (Frondosas) IFN1 (2)</t>
        </is>
      </c>
    </row>
    <row r="21" ht="15.75" customHeight="1" s="260">
      <c r="B21" s="412" t="inlineStr">
        <is>
          <t>Crataegus spp.</t>
        </is>
      </c>
      <c r="C21" s="288" t="n"/>
      <c r="D21" s="413" t="n">
        <v>0.04</v>
      </c>
      <c r="E21" s="413" t="n">
        <v>0.11</v>
      </c>
      <c r="F21" s="413" t="n">
        <v>0.21</v>
      </c>
      <c r="G21" s="413" t="n">
        <v>0.35</v>
      </c>
      <c r="H21" s="413" t="n">
        <v>0.4</v>
      </c>
      <c r="I21" s="415" t="inlineStr">
        <is>
          <t>Tabla 201 del IFN3 y Anexo 2 (Frondosas) IFN1 (2)</t>
        </is>
      </c>
    </row>
    <row r="22" ht="15.75" customHeight="1" s="260">
      <c r="B22" s="412" t="inlineStr">
        <is>
          <t>Cryptomeria japonica</t>
        </is>
      </c>
      <c r="C22" s="288" t="n"/>
      <c r="D22" s="413" t="n">
        <v>0.06</v>
      </c>
      <c r="E22" s="413" t="n">
        <v>0.08</v>
      </c>
      <c r="F22" s="413" t="n">
        <v>0.1</v>
      </c>
      <c r="G22" s="413" t="n">
        <v>0.11</v>
      </c>
      <c r="H22" s="413" t="n">
        <v>0.13</v>
      </c>
      <c r="I22" s="415" t="inlineStr">
        <is>
          <t>Asimilación</t>
        </is>
      </c>
    </row>
    <row r="23" ht="15.75" customHeight="1" s="260">
      <c r="B23" s="412" t="inlineStr">
        <is>
          <t>Cupressus arizonica</t>
        </is>
      </c>
      <c r="C23" s="288" t="n"/>
      <c r="D23" s="413" t="n">
        <v>0.03</v>
      </c>
      <c r="E23" s="413" t="n">
        <v>0.05</v>
      </c>
      <c r="F23" s="413" t="n">
        <v>0.06</v>
      </c>
      <c r="G23" s="413" t="n">
        <v>0.12</v>
      </c>
      <c r="H23" s="413" t="n">
        <v>0.15</v>
      </c>
      <c r="I23" s="415" t="inlineStr">
        <is>
          <t>Asimilación</t>
        </is>
      </c>
    </row>
    <row r="24" ht="15.75" customHeight="1" s="260">
      <c r="B24" s="412" t="inlineStr">
        <is>
          <t>Cupressus macrocarpa</t>
        </is>
      </c>
      <c r="C24" s="288" t="n"/>
      <c r="D24" s="413" t="n">
        <v>0.03</v>
      </c>
      <c r="E24" s="413" t="n">
        <v>0.05</v>
      </c>
      <c r="F24" s="413" t="n">
        <v>0.06</v>
      </c>
      <c r="G24" s="413" t="n">
        <v>0.12</v>
      </c>
      <c r="H24" s="413" t="n">
        <v>0.15</v>
      </c>
      <c r="I24" s="415" t="inlineStr">
        <is>
          <t>Asimilación</t>
        </is>
      </c>
    </row>
    <row r="25" ht="15.75" customHeight="1" s="260">
      <c r="B25" s="412" t="inlineStr">
        <is>
          <t>Cupressus sempervirens</t>
        </is>
      </c>
      <c r="C25" s="288" t="n"/>
      <c r="D25" s="413" t="n">
        <v>0.03</v>
      </c>
      <c r="E25" s="413" t="n">
        <v>0.05</v>
      </c>
      <c r="F25" s="413" t="n">
        <v>0.06</v>
      </c>
      <c r="G25" s="413" t="n">
        <v>0.12</v>
      </c>
      <c r="H25" s="413" t="n">
        <v>0.15</v>
      </c>
      <c r="I25" s="415" t="inlineStr">
        <is>
          <t>Asimilación</t>
        </is>
      </c>
    </row>
    <row r="26" ht="15.75" customHeight="1" s="260">
      <c r="B26" s="412" t="inlineStr">
        <is>
          <t>Erica arborea (Canarias)</t>
        </is>
      </c>
      <c r="C26" s="288" t="n"/>
      <c r="D26" s="413" t="n">
        <v>0.04</v>
      </c>
      <c r="E26" s="413" t="n">
        <v>0.11</v>
      </c>
      <c r="F26" s="413" t="n">
        <v>0.21</v>
      </c>
      <c r="G26" s="413" t="n">
        <v>0.35</v>
      </c>
      <c r="H26" s="413" t="n">
        <v>0.4</v>
      </c>
      <c r="I26" s="415" t="inlineStr">
        <is>
          <t>Tabla 201 del IFN3 y Anexo 2 (Frondosas) IFN1 (2)</t>
        </is>
      </c>
    </row>
    <row r="27" ht="15.75" customHeight="1" s="260">
      <c r="B27" s="412" t="inlineStr">
        <is>
          <t>Eucalyptus camaldulensis</t>
        </is>
      </c>
      <c r="C27" s="288" t="n"/>
      <c r="D27" s="413" t="n">
        <v>0.4</v>
      </c>
      <c r="E27" s="413" t="n">
        <v>1</v>
      </c>
      <c r="F27" s="413" t="n">
        <v>1.57</v>
      </c>
      <c r="G27" s="413" t="n">
        <v>2.23</v>
      </c>
      <c r="H27" s="413" t="n">
        <v>3.53</v>
      </c>
      <c r="I27" s="415" t="inlineStr">
        <is>
          <t>Tabla 201 del IFN3 y Anexo 2 (Frondosas) IFN1 (2)</t>
        </is>
      </c>
    </row>
    <row r="28" ht="15.75" customHeight="1" s="260">
      <c r="B28" s="412" t="inlineStr">
        <is>
          <t>Eucalyptus globulus</t>
        </is>
      </c>
      <c r="C28" s="288" t="n"/>
      <c r="D28" s="413" t="n">
        <v>0.57</v>
      </c>
      <c r="E28" s="413" t="n">
        <v>1.39</v>
      </c>
      <c r="F28" s="413" t="n">
        <v>2.04</v>
      </c>
      <c r="G28" s="413" t="n">
        <v>3</v>
      </c>
      <c r="H28" s="413" t="n">
        <v>4.87</v>
      </c>
      <c r="I28" s="415" t="inlineStr">
        <is>
          <t>Tabla 201 del IFN3 y Anexo 2 (Frondosas) IFN1 (2)</t>
        </is>
      </c>
    </row>
    <row r="29" ht="15.75" customHeight="1" s="260">
      <c r="B29" s="412" t="inlineStr">
        <is>
          <t>Eucaliptus nitens</t>
        </is>
      </c>
      <c r="C29" s="288" t="n"/>
      <c r="D29" s="413" t="n">
        <v>0.57</v>
      </c>
      <c r="E29" s="413" t="n">
        <v>1.39</v>
      </c>
      <c r="F29" s="413" t="n">
        <v>2.04</v>
      </c>
      <c r="G29" s="413" t="n">
        <v>3</v>
      </c>
      <c r="H29" s="413" t="n">
        <v>4.87</v>
      </c>
      <c r="I29" s="415" t="inlineStr">
        <is>
          <t>Asimilación</t>
        </is>
      </c>
    </row>
    <row r="30" ht="15.75" customHeight="1" s="260">
      <c r="B30" s="412" t="inlineStr">
        <is>
          <t>Fagus sylvatica</t>
        </is>
      </c>
      <c r="C30" s="288" t="n"/>
      <c r="D30" s="413" t="n">
        <v>0</v>
      </c>
      <c r="E30" s="413" t="n">
        <v>0.02</v>
      </c>
      <c r="F30" s="413" t="n">
        <v>0.03</v>
      </c>
      <c r="G30" s="413" t="n">
        <v>0.07000000000000001</v>
      </c>
      <c r="H30" s="413" t="n">
        <v>0.23</v>
      </c>
      <c r="I30" s="415" t="inlineStr">
        <is>
          <t>Tablas producción Madrigal (3)</t>
        </is>
      </c>
    </row>
    <row r="31" ht="15.75" customHeight="1" s="260">
      <c r="B31" s="412" t="inlineStr">
        <is>
          <t>Fraxinus spp.</t>
        </is>
      </c>
      <c r="C31" s="288" t="n"/>
      <c r="D31" s="413" t="n">
        <v>0.09</v>
      </c>
      <c r="E31" s="413" t="n">
        <v>0.11</v>
      </c>
      <c r="F31" s="413" t="n">
        <v>0.18</v>
      </c>
      <c r="G31" s="413" t="n">
        <v>0.29</v>
      </c>
      <c r="H31" s="413" t="n">
        <v>0.33</v>
      </c>
      <c r="I31" s="415" t="inlineStr">
        <is>
          <t>Tabla 201 del IFN3 y Anexo 2 (Frondosas) IFN1 (2)</t>
        </is>
      </c>
    </row>
    <row r="32" ht="15.75" customHeight="1" s="260">
      <c r="B32" s="412" t="inlineStr">
        <is>
          <t>Ilex aquifolium</t>
        </is>
      </c>
      <c r="C32" s="288" t="n"/>
      <c r="D32" s="413" t="n">
        <v>0.03</v>
      </c>
      <c r="E32" s="413" t="n">
        <v>0.04</v>
      </c>
      <c r="F32" s="413" t="n">
        <v>0.05</v>
      </c>
      <c r="G32" s="413" t="n">
        <v>0.08</v>
      </c>
      <c r="H32" s="413" t="n">
        <v>0.1</v>
      </c>
      <c r="I32" s="415" t="inlineStr">
        <is>
          <t>Tabla 201 del IFN3 y Anexo 2 (Frondosas) IFN1 (2)</t>
        </is>
      </c>
    </row>
    <row r="33" ht="15.75" customHeight="1" s="260">
      <c r="B33" s="412" t="inlineStr">
        <is>
          <t>Ilex canariensis</t>
        </is>
      </c>
      <c r="C33" s="288" t="n"/>
      <c r="D33" s="413" t="n">
        <v>0.04</v>
      </c>
      <c r="E33" s="413" t="n">
        <v>0.04</v>
      </c>
      <c r="F33" s="413" t="n">
        <v>0.05</v>
      </c>
      <c r="G33" s="413" t="n">
        <v>0.12</v>
      </c>
      <c r="H33" s="413" t="n">
        <v>0.14</v>
      </c>
      <c r="I33" s="415" t="inlineStr">
        <is>
          <t>Tabla 201 del IFN3 y Anexo 2 (Frondosas) IFN1 (2)</t>
        </is>
      </c>
    </row>
    <row r="34" ht="15.75" customHeight="1" s="260">
      <c r="B34" s="412" t="inlineStr">
        <is>
          <t>Juglans regia</t>
        </is>
      </c>
      <c r="C34" s="288" t="n"/>
      <c r="D34" s="413" t="n">
        <v>0.12</v>
      </c>
      <c r="E34" s="413" t="n">
        <v>0.16</v>
      </c>
      <c r="F34" s="413" t="n">
        <v>0.19</v>
      </c>
      <c r="G34" s="413" t="n">
        <v>0.22</v>
      </c>
      <c r="H34" s="413" t="n">
        <v>0.25</v>
      </c>
      <c r="I34" s="415" t="inlineStr">
        <is>
          <t>Asimilación</t>
        </is>
      </c>
    </row>
    <row r="35" ht="15.75" customHeight="1" s="260">
      <c r="B35" s="412" t="inlineStr">
        <is>
          <t>Juniperus oxycedrus, J. communis</t>
        </is>
      </c>
      <c r="C35" s="288" t="n"/>
      <c r="D35" s="413" t="n">
        <v>0.01</v>
      </c>
      <c r="E35" s="413" t="n">
        <v>0.01</v>
      </c>
      <c r="F35" s="413" t="n">
        <v>0.02</v>
      </c>
      <c r="G35" s="413" t="n">
        <v>0.02</v>
      </c>
      <c r="H35" s="413" t="n">
        <v>0.02</v>
      </c>
      <c r="I35" s="415" t="inlineStr">
        <is>
          <t>Tabla 201 del IFN3 y Anexo 2 (Coníferas) IFN1 (1)</t>
        </is>
      </c>
    </row>
    <row r="36" ht="15.75" customHeight="1" s="260">
      <c r="B36" s="412" t="inlineStr">
        <is>
          <t>Juniperus cedrus</t>
        </is>
      </c>
      <c r="C36" s="288" t="n"/>
      <c r="D36" s="413" t="n">
        <v>0.01</v>
      </c>
      <c r="E36" s="413" t="n">
        <v>0.01</v>
      </c>
      <c r="F36" s="413" t="n">
        <v>0.02</v>
      </c>
      <c r="G36" s="413" t="n">
        <v>0.02</v>
      </c>
      <c r="H36" s="413" t="n">
        <v>0.02</v>
      </c>
      <c r="I36" s="415" t="inlineStr">
        <is>
          <t>Asimilación</t>
        </is>
      </c>
    </row>
    <row r="37" ht="15.75" customHeight="1" s="260">
      <c r="B37" s="412" t="inlineStr">
        <is>
          <t>Juniperus phoenicea</t>
        </is>
      </c>
      <c r="C37" s="288" t="n"/>
      <c r="D37" s="413" t="n">
        <v>0.02</v>
      </c>
      <c r="E37" s="413" t="n">
        <v>0.02</v>
      </c>
      <c r="F37" s="413" t="n">
        <v>0.03</v>
      </c>
      <c r="G37" s="413" t="n">
        <v>0.03</v>
      </c>
      <c r="H37" s="413" t="n">
        <v>0.04</v>
      </c>
      <c r="I37" s="415" t="inlineStr">
        <is>
          <t>Tabla 201 del IFN3 y Anexo 2 (Coníferas) IFN1 (1)</t>
        </is>
      </c>
    </row>
    <row r="38" ht="15.75" customHeight="1" s="260">
      <c r="B38" s="412" t="inlineStr">
        <is>
          <t>Juniperus phoenicea canariensis</t>
        </is>
      </c>
      <c r="C38" s="288" t="n"/>
      <c r="D38" s="413" t="n">
        <v>0.02</v>
      </c>
      <c r="E38" s="413" t="n">
        <v>0.02</v>
      </c>
      <c r="F38" s="413" t="n">
        <v>0.03</v>
      </c>
      <c r="G38" s="413" t="n">
        <v>0.03</v>
      </c>
      <c r="H38" s="413" t="n">
        <v>0.04</v>
      </c>
      <c r="I38" s="415" t="inlineStr">
        <is>
          <t>Asimilación</t>
        </is>
      </c>
    </row>
    <row r="39" ht="15.75" customHeight="1" s="260">
      <c r="B39" s="412" t="inlineStr">
        <is>
          <t>Juniperus turbinata canariensis</t>
        </is>
      </c>
      <c r="C39" s="288" t="n"/>
      <c r="D39" s="413" t="n">
        <v>0.02</v>
      </c>
      <c r="E39" s="413" t="n">
        <v>0.02</v>
      </c>
      <c r="F39" s="413" t="n">
        <v>0.03</v>
      </c>
      <c r="G39" s="413" t="n">
        <v>0.03</v>
      </c>
      <c r="H39" s="413" t="n">
        <v>0.04</v>
      </c>
      <c r="I39" s="415" t="inlineStr">
        <is>
          <t>Asimilación</t>
        </is>
      </c>
    </row>
    <row r="40" ht="15.75" customHeight="1" s="260">
      <c r="B40" s="412" t="inlineStr">
        <is>
          <t>Juniperus thurifera</t>
        </is>
      </c>
      <c r="C40" s="288" t="n"/>
      <c r="D40" s="413" t="n">
        <v>0.01</v>
      </c>
      <c r="E40" s="413" t="n">
        <v>0.02</v>
      </c>
      <c r="F40" s="413" t="n">
        <v>0.02</v>
      </c>
      <c r="G40" s="413" t="n">
        <v>0.02</v>
      </c>
      <c r="H40" s="413" t="n">
        <v>0.03</v>
      </c>
      <c r="I40" s="415" t="inlineStr">
        <is>
          <t>Tabla 201 del IFN3 y Anexo 2 (Coníferas) IFN1 (1)</t>
        </is>
      </c>
    </row>
    <row r="41" ht="15.75" customHeight="1" s="260">
      <c r="B41" s="412" t="inlineStr">
        <is>
          <t>Larix spp.</t>
        </is>
      </c>
      <c r="C41" s="288" t="n"/>
      <c r="D41" s="413" t="n">
        <v>0.34</v>
      </c>
      <c r="E41" s="413" t="n">
        <v>0.43</v>
      </c>
      <c r="F41" s="413" t="n">
        <v>0.52</v>
      </c>
      <c r="G41" s="413" t="n">
        <v>0.6</v>
      </c>
      <c r="H41" s="413" t="n">
        <v>0.6899999999999999</v>
      </c>
      <c r="I41" s="415" t="inlineStr">
        <is>
          <t>Tabla 201 e Inventario de emisiones 1990-2012</t>
        </is>
      </c>
    </row>
    <row r="42" ht="15.75" customHeight="1" s="260">
      <c r="B42" s="412" t="inlineStr">
        <is>
          <t>Laurus azorica</t>
        </is>
      </c>
      <c r="C42" s="288" t="n"/>
      <c r="D42" s="413" t="n">
        <v>0.04</v>
      </c>
      <c r="E42" s="413" t="n">
        <v>0.11</v>
      </c>
      <c r="F42" s="413" t="n">
        <v>0.21</v>
      </c>
      <c r="G42" s="413" t="n">
        <v>0.35</v>
      </c>
      <c r="H42" s="413" t="n">
        <v>0.4</v>
      </c>
      <c r="I42" s="415" t="inlineStr">
        <is>
          <t>Asimilación</t>
        </is>
      </c>
    </row>
    <row r="43" ht="15.75" customHeight="1" s="260">
      <c r="B43" s="412" t="inlineStr">
        <is>
          <t>Laurus nobilis</t>
        </is>
      </c>
      <c r="C43" s="288" t="n"/>
      <c r="D43" s="413" t="n">
        <v>0.04</v>
      </c>
      <c r="E43" s="413" t="n">
        <v>0.11</v>
      </c>
      <c r="F43" s="413" t="n">
        <v>0.21</v>
      </c>
      <c r="G43" s="413" t="n">
        <v>0.35</v>
      </c>
      <c r="H43" s="413" t="n">
        <v>0.4</v>
      </c>
      <c r="I43" s="415" t="inlineStr">
        <is>
          <t>Asimilación</t>
        </is>
      </c>
    </row>
    <row r="44" ht="15.75" customHeight="1" s="260">
      <c r="B44" s="412" t="inlineStr">
        <is>
          <t>Malus sylvestris</t>
        </is>
      </c>
      <c r="C44" s="288" t="n"/>
      <c r="D44" s="413" t="n">
        <v>0.15</v>
      </c>
      <c r="E44" s="413" t="n">
        <v>0.19</v>
      </c>
      <c r="F44" s="413" t="n">
        <v>0.22</v>
      </c>
      <c r="G44" s="413" t="n">
        <v>0.26</v>
      </c>
      <c r="H44" s="413" t="n">
        <v>0.3</v>
      </c>
      <c r="I44" s="415" t="inlineStr">
        <is>
          <t>Asimilación</t>
        </is>
      </c>
    </row>
    <row r="45" ht="15.75" customHeight="1" s="260">
      <c r="B45" s="412" t="inlineStr">
        <is>
          <t>Morella faya</t>
        </is>
      </c>
      <c r="C45" s="288" t="n"/>
      <c r="D45" s="413" t="n">
        <v>0.04</v>
      </c>
      <c r="E45" s="413" t="n">
        <v>0.11</v>
      </c>
      <c r="F45" s="413" t="n">
        <v>0.21</v>
      </c>
      <c r="G45" s="413" t="n">
        <v>0.35</v>
      </c>
      <c r="H45" s="413" t="n">
        <v>0.4</v>
      </c>
      <c r="I45" s="415" t="inlineStr">
        <is>
          <t>Asimilación</t>
        </is>
      </c>
    </row>
    <row r="46" ht="15.75" customHeight="1" s="260">
      <c r="B46" s="412" t="inlineStr">
        <is>
          <t>Myrtus communis</t>
        </is>
      </c>
      <c r="C46" s="288" t="n"/>
      <c r="D46" s="413" t="n">
        <v>0.04</v>
      </c>
      <c r="E46" s="413" t="n">
        <v>0.11</v>
      </c>
      <c r="F46" s="413" t="n">
        <v>0.21</v>
      </c>
      <c r="G46" s="413" t="n">
        <v>0.35</v>
      </c>
      <c r="H46" s="413" t="n">
        <v>0.4</v>
      </c>
      <c r="I46" s="415" t="inlineStr">
        <is>
          <t>Asimilación</t>
        </is>
      </c>
    </row>
    <row r="47" ht="15.75" customHeight="1" s="260">
      <c r="B47" s="412" t="inlineStr">
        <is>
          <t>Olea europaea</t>
        </is>
      </c>
      <c r="C47" s="288" t="n"/>
      <c r="D47" s="413" t="n">
        <v>0.04</v>
      </c>
      <c r="E47" s="413" t="n">
        <v>0.05</v>
      </c>
      <c r="F47" s="413" t="n">
        <v>0.08</v>
      </c>
      <c r="G47" s="413" t="n">
        <v>0.1</v>
      </c>
      <c r="H47" s="413" t="n">
        <v>0.11</v>
      </c>
      <c r="I47" s="415" t="inlineStr">
        <is>
          <t>Tabla 201 del IFN3 y Anexo 2 (Frondosas) IFN1 (2)</t>
        </is>
      </c>
    </row>
    <row r="48" ht="15.75" customHeight="1" s="260">
      <c r="B48" s="412" t="inlineStr">
        <is>
          <t>Phillyrea latifolia</t>
        </is>
      </c>
      <c r="C48" s="288" t="n"/>
      <c r="D48" s="413" t="n">
        <v>0.03</v>
      </c>
      <c r="E48" s="413" t="n">
        <v>0.03</v>
      </c>
      <c r="F48" s="413" t="n">
        <v>0.09</v>
      </c>
      <c r="G48" s="413" t="n">
        <v>0.17</v>
      </c>
      <c r="H48" s="413" t="n">
        <v>0.2</v>
      </c>
      <c r="I48" s="415" t="inlineStr">
        <is>
          <t>Tabla 201 del IFN3 y Anexo 2 (Frondosas) IFN1 (2)</t>
        </is>
      </c>
    </row>
    <row r="49" ht="15.75" customHeight="1" s="260">
      <c r="B49" s="412" t="inlineStr">
        <is>
          <t>Phoenix spp.</t>
        </is>
      </c>
      <c r="C49" s="288" t="n"/>
      <c r="D49" s="413" t="n">
        <v>0.31</v>
      </c>
      <c r="E49" s="413" t="n">
        <v>0.57</v>
      </c>
      <c r="F49" s="413" t="n">
        <v>0.9</v>
      </c>
      <c r="G49" s="413" t="n">
        <v>1.24</v>
      </c>
      <c r="H49" s="413" t="n">
        <v>1.37</v>
      </c>
      <c r="I49" s="415" t="inlineStr">
        <is>
          <t>Asimilación</t>
        </is>
      </c>
    </row>
    <row r="50" ht="15.75" customHeight="1" s="260">
      <c r="B50" s="412" t="inlineStr">
        <is>
          <t>Picea abies</t>
        </is>
      </c>
      <c r="C50" s="288" t="n"/>
      <c r="D50" s="413" t="n">
        <v>0.35</v>
      </c>
      <c r="E50" s="413" t="n">
        <v>0.63</v>
      </c>
      <c r="F50" s="413" t="n">
        <v>1.3</v>
      </c>
      <c r="G50" s="413" t="n">
        <v>2.88</v>
      </c>
      <c r="H50" s="413" t="n">
        <v>3.4</v>
      </c>
      <c r="I50" s="415" t="inlineStr">
        <is>
          <t>Asimilación</t>
        </is>
      </c>
    </row>
    <row r="51" ht="15.75" customHeight="1" s="260">
      <c r="B51" s="412" t="inlineStr">
        <is>
          <t>Pinus canariensis</t>
        </is>
      </c>
      <c r="C51" s="288" t="n"/>
      <c r="D51" s="413" t="n">
        <v>0.03</v>
      </c>
      <c r="E51" s="413" t="n">
        <v>0.07000000000000001</v>
      </c>
      <c r="F51" s="413" t="n">
        <v>0.14</v>
      </c>
      <c r="G51" s="413" t="n">
        <v>0.16</v>
      </c>
      <c r="H51" s="413" t="n">
        <v>0.18</v>
      </c>
      <c r="I51" s="415" t="inlineStr">
        <is>
          <t>Tabla 201 del IFN3 y Anexo 2 (Coníferas) IFN1 (1)</t>
        </is>
      </c>
    </row>
    <row r="52" ht="15.75" customHeight="1" s="260">
      <c r="B52" s="412" t="inlineStr">
        <is>
          <t>Pinus halepensis</t>
        </is>
      </c>
      <c r="C52" s="288" t="n"/>
      <c r="D52" s="413" t="n">
        <v>0.03</v>
      </c>
      <c r="E52" s="413" t="n">
        <v>0.04</v>
      </c>
      <c r="F52" s="413" t="n">
        <v>0.08</v>
      </c>
      <c r="G52" s="413" t="n">
        <v>0.14</v>
      </c>
      <c r="H52" s="413" t="n">
        <v>0.16</v>
      </c>
      <c r="I52" s="415" t="inlineStr">
        <is>
          <t>Tabla 201 del IFN3 y Anexo 2 (Coníferas) IFN1 (1)</t>
        </is>
      </c>
    </row>
    <row r="53" ht="15.75" customHeight="1" s="260">
      <c r="B53" s="412" t="inlineStr">
        <is>
          <t>Pinus nigra Sistema Ibérico</t>
        </is>
      </c>
      <c r="C53" s="288" t="n"/>
      <c r="D53" s="413" t="n">
        <v>0.03</v>
      </c>
      <c r="E53" s="413" t="n">
        <v>0.04</v>
      </c>
      <c r="F53" s="413" t="n">
        <v>0.05</v>
      </c>
      <c r="G53" s="413" t="n">
        <v>0.11</v>
      </c>
      <c r="H53" s="413" t="n">
        <v>0.13</v>
      </c>
      <c r="I53" s="415" t="inlineStr">
        <is>
          <t>Tablas producción Madrigal (3)</t>
        </is>
      </c>
    </row>
    <row r="54" ht="15.75" customHeight="1" s="260">
      <c r="B54" s="412" t="inlineStr">
        <is>
          <t>Pinus nigra (Resto)</t>
        </is>
      </c>
      <c r="C54" s="288" t="n"/>
      <c r="D54" s="413" t="n">
        <v>0.03</v>
      </c>
      <c r="E54" s="413" t="n">
        <v>0.03</v>
      </c>
      <c r="F54" s="413" t="n">
        <v>0.08</v>
      </c>
      <c r="G54" s="413" t="n">
        <v>0.09</v>
      </c>
      <c r="H54" s="413" t="n">
        <v>0.11</v>
      </c>
      <c r="I54" s="415" t="inlineStr">
        <is>
          <t>Tabla 201 del IFN3 y Anexo 2 (Coníferas) IFN1 (1)</t>
        </is>
      </c>
    </row>
    <row r="55" ht="15.75" customHeight="1" s="260">
      <c r="B55" s="412" t="inlineStr">
        <is>
          <t>Pinus pinaster ssp. atlantica Zona Norte interior</t>
        </is>
      </c>
      <c r="C55" s="288" t="n"/>
      <c r="D55" s="413" t="n">
        <v>0.23</v>
      </c>
      <c r="E55" s="413" t="n">
        <v>0.41</v>
      </c>
      <c r="F55" s="413" t="n">
        <v>0.58</v>
      </c>
      <c r="G55" s="413" t="n">
        <v>0.74</v>
      </c>
      <c r="H55" s="413" t="n">
        <v>0.91</v>
      </c>
      <c r="I55" s="415" t="inlineStr">
        <is>
          <t>Tablas producción Madrigal (3)</t>
        </is>
      </c>
    </row>
    <row r="56" ht="15.75" customHeight="1" s="260">
      <c r="B56" s="412" t="inlineStr">
        <is>
          <t>Pinus pinaster ssp. atlantica Zona Norte costera</t>
        </is>
      </c>
      <c r="C56" s="288" t="n"/>
      <c r="D56" s="413" t="n">
        <v>0.33</v>
      </c>
      <c r="E56" s="413" t="n">
        <v>0.54</v>
      </c>
      <c r="F56" s="413" t="n">
        <v>0.6899999999999999</v>
      </c>
      <c r="G56" s="413" t="n">
        <v>0.8100000000000001</v>
      </c>
      <c r="H56" s="413" t="n">
        <v>0.92</v>
      </c>
      <c r="I56" s="415" t="inlineStr">
        <is>
          <t>Tablas producción Madrigal (3)</t>
        </is>
      </c>
    </row>
    <row r="57" ht="15.75" customHeight="1" s="260">
      <c r="B57" s="412" t="inlineStr">
        <is>
          <t>Pinus pinaster ssp. mesogeensis Sistema Central</t>
        </is>
      </c>
      <c r="C57" s="288" t="n"/>
      <c r="D57" s="413" t="n">
        <v>0.12</v>
      </c>
      <c r="E57" s="413" t="n">
        <v>0.15</v>
      </c>
      <c r="F57" s="413" t="n">
        <v>0.18</v>
      </c>
      <c r="G57" s="413" t="n">
        <v>0.26</v>
      </c>
      <c r="H57" s="413" t="n">
        <v>0.36</v>
      </c>
      <c r="I57" s="415" t="inlineStr">
        <is>
          <t>Tablas producción Madrigal (3)</t>
        </is>
      </c>
    </row>
    <row r="58" ht="15.75" customHeight="1" s="260">
      <c r="B58" s="412" t="inlineStr">
        <is>
          <t>Pinus pinaster (Resto)</t>
        </is>
      </c>
      <c r="C58" s="288" t="n"/>
      <c r="D58" s="413" t="n">
        <v>0.02</v>
      </c>
      <c r="E58" s="413" t="n">
        <v>0.03</v>
      </c>
      <c r="F58" s="413" t="n">
        <v>0.03</v>
      </c>
      <c r="G58" s="413" t="n">
        <v>0.08</v>
      </c>
      <c r="H58" s="413" t="n">
        <v>0.09</v>
      </c>
      <c r="I58" s="415" t="inlineStr">
        <is>
          <t>Tabla 201 del IFN3 y Anexo 2 (Coníferas) IFN1 (1)</t>
        </is>
      </c>
    </row>
    <row r="59" ht="15.75" customHeight="1" s="260">
      <c r="B59" s="412" t="inlineStr">
        <is>
          <t>Pinus pinea</t>
        </is>
      </c>
      <c r="C59" s="288" t="n"/>
      <c r="D59" s="413" t="n">
        <v>0.06</v>
      </c>
      <c r="E59" s="413" t="n">
        <v>0.1</v>
      </c>
      <c r="F59" s="413" t="n">
        <v>0.17</v>
      </c>
      <c r="G59" s="413" t="n">
        <v>0.2</v>
      </c>
      <c r="H59" s="413" t="n">
        <v>0.29</v>
      </c>
      <c r="I59" s="415" t="inlineStr">
        <is>
          <t>Tabla 201 del IFN3 y Anexo 2 (Coníferas) IFN1 (1)</t>
        </is>
      </c>
    </row>
    <row r="60" ht="15.75" customHeight="1" s="260">
      <c r="B60" s="412" t="inlineStr">
        <is>
          <t>Pinus radiata</t>
        </is>
      </c>
      <c r="C60" s="288" t="n"/>
      <c r="D60" s="413" t="n">
        <v>0.46</v>
      </c>
      <c r="E60" s="413" t="n">
        <v>0.79</v>
      </c>
      <c r="F60" s="413" t="n">
        <v>1.17</v>
      </c>
      <c r="G60" s="413" t="n">
        <v>1.56</v>
      </c>
      <c r="H60" s="413" t="n">
        <v>1.78</v>
      </c>
      <c r="I60" s="415" t="inlineStr">
        <is>
          <t>Tablas producción Madrigal (3)</t>
        </is>
      </c>
    </row>
    <row r="61" ht="15.75" customHeight="1" s="260">
      <c r="B61" s="412" t="inlineStr">
        <is>
          <t>Pinus sylvestris Sistema Central</t>
        </is>
      </c>
      <c r="C61" s="288" t="n"/>
      <c r="D61" s="413" t="n">
        <v>0.02</v>
      </c>
      <c r="E61" s="413" t="n">
        <v>0.05</v>
      </c>
      <c r="F61" s="413" t="n">
        <v>0.06</v>
      </c>
      <c r="G61" s="413" t="n">
        <v>0.15</v>
      </c>
      <c r="H61" s="413" t="n">
        <v>0.17</v>
      </c>
      <c r="I61" s="415" t="inlineStr">
        <is>
          <t>Tablas producción Madrigal (3)</t>
        </is>
      </c>
    </row>
    <row r="62" ht="15.75" customHeight="1" s="260">
      <c r="B62" s="412" t="inlineStr">
        <is>
          <t>Pinus sylvestris Sistema Ibérico</t>
        </is>
      </c>
      <c r="C62" s="288" t="n"/>
      <c r="D62" s="413" t="n">
        <v>0.03</v>
      </c>
      <c r="E62" s="413" t="n">
        <v>0.04</v>
      </c>
      <c r="F62" s="413" t="n">
        <v>0.05</v>
      </c>
      <c r="G62" s="413" t="n">
        <v>0.09</v>
      </c>
      <c r="H62" s="413" t="n">
        <v>0.11</v>
      </c>
      <c r="I62" s="415" t="inlineStr">
        <is>
          <t>Tablas producción Madrigal (3)</t>
        </is>
      </c>
    </row>
    <row r="63" ht="15.75" customHeight="1" s="260">
      <c r="B63" s="412" t="inlineStr">
        <is>
          <t>Pinus sylvestris Pirineos</t>
        </is>
      </c>
      <c r="C63" s="288" t="n"/>
      <c r="D63" s="413" t="n">
        <v>0.04</v>
      </c>
      <c r="E63" s="413" t="n">
        <v>0.05</v>
      </c>
      <c r="F63" s="413" t="n">
        <v>0.07000000000000001</v>
      </c>
      <c r="G63" s="413" t="n">
        <v>0.11</v>
      </c>
      <c r="H63" s="413" t="n">
        <v>0.17</v>
      </c>
      <c r="I63" s="415" t="inlineStr">
        <is>
          <t>Tablas producción Madrigal (3)</t>
        </is>
      </c>
    </row>
    <row r="64" ht="15.75" customHeight="1" s="260">
      <c r="B64" s="412" t="inlineStr">
        <is>
          <t>Pinus sylvestris (Resto)</t>
        </is>
      </c>
      <c r="C64" s="288" t="n"/>
      <c r="D64" s="413" t="n">
        <v>0.03</v>
      </c>
      <c r="E64" s="413" t="n">
        <v>0.05</v>
      </c>
      <c r="F64" s="413" t="n">
        <v>0.06</v>
      </c>
      <c r="G64" s="413" t="n">
        <v>0.12</v>
      </c>
      <c r="H64" s="413" t="n">
        <v>0.15</v>
      </c>
      <c r="I64" s="415" t="inlineStr">
        <is>
          <t>Tabla 201 del IFN3 y Anexo 2 (Coníferas) IFN1 (1)</t>
        </is>
      </c>
    </row>
    <row r="65" ht="15.75" customHeight="1" s="260">
      <c r="B65" s="412" t="inlineStr">
        <is>
          <t>Pinus taeda</t>
        </is>
      </c>
      <c r="C65" s="288" t="n"/>
      <c r="D65" s="413" t="n">
        <v>0.46</v>
      </c>
      <c r="E65" s="413" t="n">
        <v>0.79</v>
      </c>
      <c r="F65" s="413" t="n">
        <v>1.17</v>
      </c>
      <c r="G65" s="413" t="n">
        <v>1.56</v>
      </c>
      <c r="H65" s="413" t="n">
        <v>1.78</v>
      </c>
      <c r="I65" s="415" t="inlineStr">
        <is>
          <t>Asimilación</t>
        </is>
      </c>
    </row>
    <row r="66" ht="15.75" customHeight="1" s="260">
      <c r="B66" s="412" t="inlineStr">
        <is>
          <t>Pinus uncinata</t>
        </is>
      </c>
      <c r="C66" s="288" t="n"/>
      <c r="D66" s="413" t="n">
        <v>0.04</v>
      </c>
      <c r="E66" s="413" t="n">
        <v>0.05</v>
      </c>
      <c r="F66" s="413" t="n">
        <v>0.09</v>
      </c>
      <c r="G66" s="413" t="n">
        <v>0.11</v>
      </c>
      <c r="H66" s="413" t="n">
        <v>0.12</v>
      </c>
      <c r="I66" s="415" t="inlineStr">
        <is>
          <t>Tabla 201 del IFN3 y Anexo 2 (Coníferas) IFN1 (1)</t>
        </is>
      </c>
    </row>
    <row r="67" ht="15.75" customHeight="1" s="260">
      <c r="B67" s="412" t="inlineStr">
        <is>
          <t>Pistacia terebinthus</t>
        </is>
      </c>
      <c r="C67" s="288" t="n"/>
      <c r="D67" s="413" t="n">
        <v>0.04</v>
      </c>
      <c r="E67" s="413" t="n">
        <v>0.11</v>
      </c>
      <c r="F67" s="413" t="n">
        <v>0.21</v>
      </c>
      <c r="G67" s="413" t="n">
        <v>0.35</v>
      </c>
      <c r="H67" s="413" t="n">
        <v>0.4</v>
      </c>
      <c r="I67" s="415" t="inlineStr">
        <is>
          <t>Asimilación</t>
        </is>
      </c>
    </row>
    <row r="68" ht="15.75" customHeight="1" s="260">
      <c r="B68" s="412" t="inlineStr">
        <is>
          <t>Platanus hispanica</t>
        </is>
      </c>
      <c r="C68" s="288" t="n"/>
      <c r="D68" s="413" t="n">
        <v>0.21</v>
      </c>
      <c r="E68" s="413" t="n">
        <v>0.46</v>
      </c>
      <c r="F68" s="413" t="n">
        <v>0.67</v>
      </c>
      <c r="G68" s="413" t="n">
        <v>0.92</v>
      </c>
      <c r="H68" s="413" t="n">
        <v>1.26</v>
      </c>
      <c r="I68" s="415" t="inlineStr">
        <is>
          <t>Asimilación</t>
        </is>
      </c>
    </row>
    <row r="69" ht="15.75" customHeight="1" s="260">
      <c r="B69" s="412" t="inlineStr">
        <is>
          <t>Populus alba</t>
        </is>
      </c>
      <c r="C69" s="288" t="n"/>
      <c r="D69" s="413" t="n">
        <v>0.21</v>
      </c>
      <c r="E69" s="413" t="n">
        <v>0.46</v>
      </c>
      <c r="F69" s="413" t="n">
        <v>0.67</v>
      </c>
      <c r="G69" s="413" t="n">
        <v>0.92</v>
      </c>
      <c r="H69" s="413" t="n">
        <v>1.26</v>
      </c>
      <c r="I69" s="415" t="inlineStr">
        <is>
          <t>Tabla 201 del IFN3 y Anexo 2 (Frondosas) IFN1 (2)</t>
        </is>
      </c>
    </row>
    <row r="70" ht="15.75" customHeight="1" s="260">
      <c r="B70" s="412" t="inlineStr">
        <is>
          <t>Populus nigra</t>
        </is>
      </c>
      <c r="C70" s="288" t="n"/>
      <c r="D70" s="413" t="n">
        <v>0.29</v>
      </c>
      <c r="E70" s="413" t="n">
        <v>0.72</v>
      </c>
      <c r="F70" s="413" t="n">
        <v>1.01</v>
      </c>
      <c r="G70" s="413" t="n">
        <v>1.44</v>
      </c>
      <c r="H70" s="413" t="n">
        <v>1.9</v>
      </c>
      <c r="I70" s="415" t="inlineStr">
        <is>
          <t>Tabla 201 del IFN3 y Anexo 2 (Frondosas) IFN1 (2)</t>
        </is>
      </c>
    </row>
    <row r="71" ht="15.75" customHeight="1" s="260">
      <c r="B71" s="412" t="inlineStr">
        <is>
          <t>Populus x canadensis</t>
        </is>
      </c>
      <c r="C71" s="288" t="n"/>
      <c r="D71" s="413" t="n">
        <v>0.34</v>
      </c>
      <c r="E71" s="413" t="n">
        <v>0.8100000000000001</v>
      </c>
      <c r="F71" s="413" t="n">
        <v>1.18</v>
      </c>
      <c r="G71" s="413" t="n">
        <v>1.55</v>
      </c>
      <c r="H71" s="413" t="n">
        <v>2.02</v>
      </c>
      <c r="I71" s="415" t="inlineStr">
        <is>
          <t>Tabla 201 del IFN3 y Anexo 2 (Frondosas) IFN1 (2)</t>
        </is>
      </c>
    </row>
    <row r="72" ht="15.75" customHeight="1" s="260">
      <c r="B72" s="412" t="inlineStr">
        <is>
          <t>Populus tremula</t>
        </is>
      </c>
      <c r="C72" s="288" t="n"/>
      <c r="D72" s="413" t="n">
        <v>0.29</v>
      </c>
      <c r="E72" s="413" t="n">
        <v>0.72</v>
      </c>
      <c r="F72" s="413" t="n">
        <v>1.01</v>
      </c>
      <c r="G72" s="413" t="n">
        <v>1.44</v>
      </c>
      <c r="H72" s="413" t="n">
        <v>1.9</v>
      </c>
      <c r="I72" s="415" t="inlineStr">
        <is>
          <t>Asimilación</t>
        </is>
      </c>
    </row>
    <row r="73" ht="15.75" customHeight="1" s="260">
      <c r="B73" s="412" t="inlineStr">
        <is>
          <t>Prunus spp.</t>
        </is>
      </c>
      <c r="C73" s="288" t="n"/>
      <c r="D73" s="413" t="n">
        <v>0.15</v>
      </c>
      <c r="E73" s="413" t="n">
        <v>0.19</v>
      </c>
      <c r="F73" s="413" t="n">
        <v>0.22</v>
      </c>
      <c r="G73" s="413" t="n">
        <v>0.26</v>
      </c>
      <c r="H73" s="413" t="n">
        <v>0.3</v>
      </c>
      <c r="I73" s="415" t="inlineStr">
        <is>
          <t>Asimilación</t>
        </is>
      </c>
    </row>
    <row r="74" ht="15.75" customHeight="1" s="260">
      <c r="B74" s="412" t="inlineStr">
        <is>
          <t>Pseudotsuga menziesii</t>
        </is>
      </c>
      <c r="C74" s="288" t="n"/>
      <c r="D74" s="413" t="n">
        <v>0.35</v>
      </c>
      <c r="E74" s="413" t="n">
        <v>0.63</v>
      </c>
      <c r="F74" s="413" t="n">
        <v>1.3</v>
      </c>
      <c r="G74" s="413" t="n">
        <v>2.88</v>
      </c>
      <c r="H74" s="413" t="n">
        <v>3.4</v>
      </c>
      <c r="I74" s="415" t="inlineStr">
        <is>
          <t>Tabla 201 del IFN3 y Anexo 2 (Coníferas) IFN1 (1)</t>
        </is>
      </c>
    </row>
    <row r="75" ht="15.75" customHeight="1" s="260">
      <c r="B75" s="412" t="inlineStr">
        <is>
          <t>Pyrus spp.</t>
        </is>
      </c>
      <c r="C75" s="288" t="n"/>
      <c r="D75" s="413" t="n">
        <v>0.15</v>
      </c>
      <c r="E75" s="413" t="n">
        <v>0.19</v>
      </c>
      <c r="F75" s="413" t="n">
        <v>0.22</v>
      </c>
      <c r="G75" s="413" t="n">
        <v>0.26</v>
      </c>
      <c r="H75" s="413" t="n">
        <v>0.3</v>
      </c>
      <c r="I75" s="415" t="inlineStr">
        <is>
          <t>Asimilación</t>
        </is>
      </c>
    </row>
    <row r="76" ht="15.75" customHeight="1" s="260">
      <c r="B76" s="412" t="inlineStr">
        <is>
          <t>Quercus canariensis</t>
        </is>
      </c>
      <c r="C76" s="288" t="n"/>
      <c r="D76" s="413" t="n">
        <v>0.05</v>
      </c>
      <c r="E76" s="413" t="n">
        <v>0.06</v>
      </c>
      <c r="F76" s="413" t="n">
        <v>0.13</v>
      </c>
      <c r="G76" s="413" t="n">
        <v>0.15</v>
      </c>
      <c r="H76" s="413" t="n">
        <v>0.17</v>
      </c>
      <c r="I76" s="415" t="inlineStr">
        <is>
          <t>Tabla 201 del IFN3 y Anexo 2 (Frondosas) IFN1 (2)</t>
        </is>
      </c>
    </row>
    <row r="77" ht="15.75" customHeight="1" s="260">
      <c r="B77" s="412" t="inlineStr">
        <is>
          <t>Quercus faginea</t>
        </is>
      </c>
      <c r="C77" s="288" t="n"/>
      <c r="D77" s="413" t="n">
        <v>0.04</v>
      </c>
      <c r="E77" s="413" t="n">
        <v>0.05</v>
      </c>
      <c r="F77" s="413" t="n">
        <v>0.1</v>
      </c>
      <c r="G77" s="413" t="n">
        <v>0.11</v>
      </c>
      <c r="H77" s="413" t="n">
        <v>0.13</v>
      </c>
      <c r="I77" s="415" t="inlineStr">
        <is>
          <t>Tabla 201 del IFN3 y Anexo 2 (Frondosas) IFN1 (2)</t>
        </is>
      </c>
    </row>
    <row r="78" ht="15.75" customHeight="1" s="260">
      <c r="B78" s="412" t="inlineStr">
        <is>
          <t>Quercus ilex</t>
        </is>
      </c>
      <c r="C78" s="288" t="n"/>
      <c r="D78" s="413" t="n">
        <v>0.05</v>
      </c>
      <c r="E78" s="413" t="n">
        <v>0.06</v>
      </c>
      <c r="F78" s="413" t="n">
        <v>0.07000000000000001</v>
      </c>
      <c r="G78" s="413" t="n">
        <v>0.08</v>
      </c>
      <c r="H78" s="413" t="n">
        <v>0.1</v>
      </c>
      <c r="I78" s="415" t="inlineStr">
        <is>
          <t>Tabla 201 e Inventario de emisiones 1990-2012</t>
        </is>
      </c>
    </row>
    <row r="79" ht="15.75" customHeight="1" s="260">
      <c r="B79" s="412" t="inlineStr">
        <is>
          <t>Quercus petraea</t>
        </is>
      </c>
      <c r="C79" s="288" t="n"/>
      <c r="D79" s="413" t="n">
        <v>0.06</v>
      </c>
      <c r="E79" s="413" t="n">
        <v>0.07000000000000001</v>
      </c>
      <c r="F79" s="413" t="n">
        <v>0.18</v>
      </c>
      <c r="G79" s="413" t="n">
        <v>0.21</v>
      </c>
      <c r="H79" s="413" t="n">
        <v>0.24</v>
      </c>
      <c r="I79" s="415" t="inlineStr">
        <is>
          <t>Tabla 201 del IFN3 y Anexo 2 (Frondosas) IFN1 (2)</t>
        </is>
      </c>
    </row>
    <row r="80" ht="15.75" customHeight="1" s="260">
      <c r="B80" s="412" t="inlineStr">
        <is>
          <t>Quercus pubescens (Q. humilis)</t>
        </is>
      </c>
      <c r="C80" s="288" t="n"/>
      <c r="D80" s="413" t="n">
        <v>0.07000000000000001</v>
      </c>
      <c r="E80" s="413" t="n">
        <v>0.12</v>
      </c>
      <c r="F80" s="413" t="n">
        <v>0.15</v>
      </c>
      <c r="G80" s="413" t="n">
        <v>0.23</v>
      </c>
      <c r="H80" s="413" t="n">
        <v>0.26</v>
      </c>
      <c r="I80" s="415" t="inlineStr">
        <is>
          <t>Tabla 201 del IFN3 y Anexo 2 (Frondosas) IFN1 (2)</t>
        </is>
      </c>
    </row>
    <row r="81" ht="15.75" customHeight="1" s="260">
      <c r="B81" s="412" t="inlineStr">
        <is>
          <t>Quercus pyrenaica</t>
        </is>
      </c>
      <c r="C81" s="288" t="n"/>
      <c r="D81" s="413" t="n">
        <v>0.05</v>
      </c>
      <c r="E81" s="413" t="n">
        <v>0.07000000000000001</v>
      </c>
      <c r="F81" s="413" t="n">
        <v>0.15</v>
      </c>
      <c r="G81" s="413" t="n">
        <v>0.17</v>
      </c>
      <c r="H81" s="413" t="n">
        <v>0.2</v>
      </c>
      <c r="I81" s="415" t="inlineStr">
        <is>
          <t>Tabla 201 del IFN3 y Anexo 2 (Frondosas) IFN1 (2)</t>
        </is>
      </c>
    </row>
    <row r="82" ht="15.75" customHeight="1" s="260">
      <c r="B82" s="412" t="inlineStr">
        <is>
          <t>Quercus robur</t>
        </is>
      </c>
      <c r="C82" s="288" t="n"/>
      <c r="D82" s="413" t="n">
        <v>0.07000000000000001</v>
      </c>
      <c r="E82" s="413" t="n">
        <v>0.16</v>
      </c>
      <c r="F82" s="413" t="n">
        <v>0.19</v>
      </c>
      <c r="G82" s="413" t="n">
        <v>0.22</v>
      </c>
      <c r="H82" s="413" t="n">
        <v>0.34</v>
      </c>
      <c r="I82" s="415" t="inlineStr">
        <is>
          <t>Tabla 201 del IFN3 y Anexo 2 (Frondosas) IFN1 (2)</t>
        </is>
      </c>
    </row>
    <row r="83" ht="15.75" customHeight="1" s="260">
      <c r="B83" s="412" t="inlineStr">
        <is>
          <t>Quercus rubra</t>
        </is>
      </c>
      <c r="C83" s="288" t="n"/>
      <c r="D83" s="413" t="n">
        <v>0.07000000000000001</v>
      </c>
      <c r="E83" s="413" t="n">
        <v>0.18</v>
      </c>
      <c r="F83" s="413" t="n">
        <v>0.22</v>
      </c>
      <c r="G83" s="413" t="n">
        <v>0.35</v>
      </c>
      <c r="H83" s="413" t="n">
        <v>0.4</v>
      </c>
      <c r="I83" s="415" t="inlineStr">
        <is>
          <t>Tabla 201 del IFN3 y Anexo 2 (Frondosas) IFN1 (2)</t>
        </is>
      </c>
    </row>
    <row r="84" ht="15.75" customHeight="1" s="260">
      <c r="B84" s="412" t="inlineStr">
        <is>
          <t>Quercus suber</t>
        </is>
      </c>
      <c r="C84" s="288" t="n"/>
      <c r="D84" s="413" t="n">
        <v>0.07000000000000001</v>
      </c>
      <c r="E84" s="413" t="n">
        <v>0.09</v>
      </c>
      <c r="F84" s="413" t="n">
        <v>0.11</v>
      </c>
      <c r="G84" s="413" t="n">
        <v>0.13</v>
      </c>
      <c r="H84" s="413" t="n">
        <v>0.15</v>
      </c>
      <c r="I84" s="415" t="inlineStr">
        <is>
          <t>Tabla 201 e Inventario de emisiones 1990-2012</t>
        </is>
      </c>
    </row>
    <row r="85" ht="15.75" customHeight="1" s="260">
      <c r="B85" s="412" t="inlineStr">
        <is>
          <t>Rhamnus alaternus</t>
        </is>
      </c>
      <c r="C85" s="288" t="n"/>
      <c r="D85" s="413" t="n">
        <v>0.04</v>
      </c>
      <c r="E85" s="413" t="n">
        <v>0.11</v>
      </c>
      <c r="F85" s="413" t="n">
        <v>0.21</v>
      </c>
      <c r="G85" s="413" t="n">
        <v>0.35</v>
      </c>
      <c r="H85" s="413" t="n">
        <v>0.4</v>
      </c>
      <c r="I85" s="415" t="inlineStr">
        <is>
          <t>Asimilación</t>
        </is>
      </c>
    </row>
    <row r="86" ht="15.75" customHeight="1" s="260">
      <c r="B86" s="412" t="inlineStr">
        <is>
          <t>Robinia pseudacacia</t>
        </is>
      </c>
      <c r="C86" s="288" t="n"/>
      <c r="D86" s="413" t="n">
        <v>0.06</v>
      </c>
      <c r="E86" s="413" t="n">
        <v>0.16</v>
      </c>
      <c r="F86" s="413" t="n">
        <v>0.19</v>
      </c>
      <c r="G86" s="413" t="n">
        <v>0.34</v>
      </c>
      <c r="H86" s="413" t="n">
        <v>0.39</v>
      </c>
      <c r="I86" s="415" t="inlineStr">
        <is>
          <t>Tabla 201 del IFN3 y Anexo 2 (Frondosas) IFN1 (2)</t>
        </is>
      </c>
    </row>
    <row r="87" ht="15.75" customHeight="1" s="260">
      <c r="B87" s="412" t="inlineStr">
        <is>
          <t>Salix spp.</t>
        </is>
      </c>
      <c r="C87" s="288" t="n"/>
      <c r="D87" s="413" t="n">
        <v>0.31</v>
      </c>
      <c r="E87" s="413" t="n">
        <v>0.57</v>
      </c>
      <c r="F87" s="413" t="n">
        <v>0.9</v>
      </c>
      <c r="G87" s="413" t="n">
        <v>1.24</v>
      </c>
      <c r="H87" s="413" t="n">
        <v>1.37</v>
      </c>
      <c r="I87" s="415" t="inlineStr">
        <is>
          <t>Tabla 201 del IFN3 y Anexo 2 (Frondosas) IFN1 (2)</t>
        </is>
      </c>
    </row>
    <row r="88" ht="15.75" customHeight="1" s="260">
      <c r="B88" s="412" t="inlineStr">
        <is>
          <t>Sorbus spp.</t>
        </is>
      </c>
      <c r="C88" s="288" t="n"/>
      <c r="D88" s="413" t="n">
        <v>0.17</v>
      </c>
      <c r="E88" s="413" t="n">
        <v>0.21</v>
      </c>
      <c r="F88" s="413" t="n">
        <v>0.25</v>
      </c>
      <c r="G88" s="413" t="n">
        <v>0.29</v>
      </c>
      <c r="H88" s="413" t="n">
        <v>0.33</v>
      </c>
      <c r="I88" s="415" t="inlineStr">
        <is>
          <t>Tabla 201 del IFN3 y Anexo 2 (Frondosas) IFN1 (2)</t>
        </is>
      </c>
      <c r="J88" s="280" t="n"/>
      <c r="K88" s="280" t="n"/>
      <c r="L88" s="280" t="n"/>
      <c r="M88" s="280" t="n"/>
      <c r="N88" s="280" t="n"/>
      <c r="O88" s="280" t="n"/>
    </row>
    <row r="89" ht="15.75" customHeight="1" s="260">
      <c r="B89" s="412" t="inlineStr">
        <is>
          <t>Tamarix spp.</t>
        </is>
      </c>
      <c r="C89" s="288" t="n"/>
      <c r="D89" s="413" t="n">
        <v>0.03</v>
      </c>
      <c r="E89" s="413" t="n">
        <v>0.07000000000000001</v>
      </c>
      <c r="F89" s="413" t="n">
        <v>0.08</v>
      </c>
      <c r="G89" s="413" t="n">
        <v>0.14</v>
      </c>
      <c r="H89" s="413" t="n">
        <v>0.16</v>
      </c>
      <c r="I89" s="415" t="inlineStr">
        <is>
          <t>Tabla 201 del IFN3 y Anexo 2 (Frondosas) IFN1 (2)</t>
        </is>
      </c>
      <c r="J89" s="280" t="n"/>
      <c r="K89" s="280" t="n"/>
      <c r="L89" s="280" t="n"/>
      <c r="M89" s="280" t="n"/>
      <c r="N89" s="280" t="n"/>
      <c r="O89" s="280" t="n"/>
    </row>
    <row r="90" ht="15.75" customHeight="1" s="260">
      <c r="B90" s="412" t="inlineStr">
        <is>
          <t>Taxus baccata</t>
        </is>
      </c>
      <c r="C90" s="288" t="n"/>
      <c r="D90" s="413" t="n">
        <v>0.03</v>
      </c>
      <c r="E90" s="413" t="n">
        <v>0.05</v>
      </c>
      <c r="F90" s="413" t="n">
        <v>0.06</v>
      </c>
      <c r="G90" s="413" t="n">
        <v>0.12</v>
      </c>
      <c r="H90" s="413" t="n">
        <v>0.15</v>
      </c>
      <c r="I90" s="415" t="inlineStr">
        <is>
          <t>Asimilación</t>
        </is>
      </c>
      <c r="J90" s="280" t="n"/>
      <c r="K90" s="280" t="n"/>
      <c r="L90" s="280" t="n"/>
      <c r="M90" s="280" t="n"/>
      <c r="N90" s="280" t="n"/>
      <c r="O90" s="280" t="n"/>
    </row>
    <row r="91" ht="15.75" customHeight="1" s="260">
      <c r="B91" s="412" t="inlineStr">
        <is>
          <t>Tetraclinis articulata</t>
        </is>
      </c>
      <c r="C91" s="288" t="n"/>
      <c r="D91" s="413" t="n">
        <v>0.03</v>
      </c>
      <c r="E91" s="413" t="n">
        <v>0.07000000000000001</v>
      </c>
      <c r="F91" s="413" t="n">
        <v>0.08</v>
      </c>
      <c r="G91" s="413" t="n">
        <v>0.14</v>
      </c>
      <c r="H91" s="413" t="n">
        <v>0.16</v>
      </c>
      <c r="I91" s="415" t="inlineStr">
        <is>
          <t>Asimilación</t>
        </is>
      </c>
      <c r="J91" s="280" t="n"/>
      <c r="K91" s="280" t="n"/>
      <c r="L91" s="280" t="n"/>
      <c r="M91" s="280" t="n"/>
      <c r="N91" s="280" t="n"/>
      <c r="O91" s="280" t="n"/>
    </row>
    <row r="92" ht="15.75" customHeight="1" s="260">
      <c r="B92" s="412" t="inlineStr">
        <is>
          <t>Thuja spp.</t>
        </is>
      </c>
      <c r="C92" s="288" t="n"/>
      <c r="D92" s="413" t="n">
        <v>0.01</v>
      </c>
      <c r="E92" s="413" t="n">
        <v>0.01</v>
      </c>
      <c r="F92" s="413" t="n">
        <v>0.02</v>
      </c>
      <c r="G92" s="413" t="n">
        <v>0.02</v>
      </c>
      <c r="H92" s="413" t="n">
        <v>0.02</v>
      </c>
      <c r="I92" s="415" t="inlineStr">
        <is>
          <t>Asimilación</t>
        </is>
      </c>
      <c r="J92" s="280" t="n"/>
      <c r="K92" s="280" t="n"/>
      <c r="L92" s="280" t="n"/>
      <c r="M92" s="280" t="n"/>
      <c r="N92" s="280" t="n"/>
      <c r="O92" s="280" t="n"/>
    </row>
    <row r="93" ht="15.75" customHeight="1" s="260">
      <c r="B93" s="412" t="inlineStr">
        <is>
          <t>Tilia spp.</t>
        </is>
      </c>
      <c r="C93" s="288" t="n"/>
      <c r="D93" s="413" t="n">
        <v>0.05</v>
      </c>
      <c r="E93" s="413" t="n">
        <v>0.06</v>
      </c>
      <c r="F93" s="413" t="n">
        <v>0.09</v>
      </c>
      <c r="G93" s="413" t="n">
        <v>0.12</v>
      </c>
      <c r="H93" s="413" t="n">
        <v>0.13</v>
      </c>
      <c r="I93" s="415" t="inlineStr">
        <is>
          <t>Tabla 201 del IFN3 y Anexo 2 (Frondosas) IFN1 (2)</t>
        </is>
      </c>
      <c r="J93" s="280" t="n"/>
      <c r="K93" s="280" t="n"/>
      <c r="L93" s="280" t="n"/>
      <c r="M93" s="280" t="n"/>
      <c r="N93" s="280" t="n"/>
      <c r="O93" s="280" t="n"/>
    </row>
    <row r="94" ht="15.75" customHeight="1" s="260">
      <c r="B94" s="412" t="inlineStr">
        <is>
          <t>Ulmus spp.</t>
        </is>
      </c>
      <c r="C94" s="288" t="n"/>
      <c r="D94" s="413" t="n">
        <v>0.18</v>
      </c>
      <c r="E94" s="413" t="n">
        <v>0.23</v>
      </c>
      <c r="F94" s="413" t="n">
        <v>0.27</v>
      </c>
      <c r="G94" s="413" t="n">
        <v>0.5</v>
      </c>
      <c r="H94" s="413" t="n">
        <v>0.58</v>
      </c>
      <c r="I94" s="415" t="inlineStr">
        <is>
          <t>Tabla 201 del IFN3 y Anexo 2 (Frondosas) IFN1 (2)</t>
        </is>
      </c>
      <c r="J94" s="280" t="n"/>
      <c r="K94" s="280" t="n"/>
      <c r="L94" s="280" t="n"/>
      <c r="M94" s="280" t="n"/>
      <c r="N94" s="280" t="n"/>
      <c r="O94" s="280" t="n"/>
    </row>
    <row r="95" ht="15.75" customHeight="1" s="260">
      <c r="C95" s="280" t="n"/>
      <c r="D95" s="280" t="n"/>
      <c r="E95" s="280" t="n"/>
      <c r="F95" s="280" t="n"/>
      <c r="G95" s="280" t="n"/>
      <c r="H95" s="280" t="n"/>
      <c r="I95" s="280" t="n"/>
      <c r="J95" s="280" t="n"/>
      <c r="K95" s="280" t="n"/>
      <c r="L95" s="280" t="n"/>
      <c r="M95" s="280" t="n"/>
      <c r="N95" s="280" t="n"/>
      <c r="O95" s="280" t="n"/>
    </row>
    <row r="96" ht="15.75" customHeight="1" s="260">
      <c r="B96" s="416" t="inlineStr">
        <is>
          <t>(1)</t>
        </is>
      </c>
      <c r="C96" s="417" t="inlineStr">
        <is>
          <t>Tabla 201 del Inventario Forestal Nacional 3 y Anexo 2 de la publicación “Las Coníferas en el primer Inventario Forestal Nacional”.</t>
        </is>
      </c>
      <c r="D96" s="417" t="n"/>
      <c r="E96" s="417" t="n"/>
      <c r="F96" s="417" t="n"/>
      <c r="G96" s="417" t="n"/>
      <c r="H96" s="417" t="n"/>
      <c r="I96" s="417" t="n"/>
      <c r="J96" s="417" t="n"/>
      <c r="K96" s="280" t="n"/>
      <c r="L96" s="280" t="n"/>
      <c r="M96" s="280" t="n"/>
      <c r="N96" s="280" t="n"/>
      <c r="O96" s="280" t="n"/>
    </row>
    <row r="97" ht="15.75" customHeight="1" s="260">
      <c r="B97" s="416" t="inlineStr">
        <is>
          <t>(2)</t>
        </is>
      </c>
      <c r="C97" s="417" t="inlineStr">
        <is>
          <t xml:space="preserve">Tabla 201 del Inventario Forestal Nacional 3 y Anexo 2 de la publicación “Las Frondosas en el primer Inventario Forestal Nacional”. </t>
        </is>
      </c>
      <c r="K97" s="280" t="n"/>
      <c r="L97" s="280" t="n"/>
      <c r="M97" s="280" t="n"/>
      <c r="N97" s="280" t="n"/>
      <c r="O97" s="280" t="n"/>
    </row>
    <row r="98" ht="15.75" customHeight="1" s="260">
      <c r="B98" s="416" t="inlineStr">
        <is>
          <t>(3)</t>
        </is>
      </c>
      <c r="C98" s="418" t="inlineStr">
        <is>
          <t>Madrigal Collazo, J.G. et al., Fundación Conde del Valle de Salazar, Madrid, 1999, Tablas de producción para los montes españoles.</t>
        </is>
      </c>
      <c r="K98" s="280" t="n"/>
      <c r="L98" s="280" t="n"/>
      <c r="M98" s="280" t="n"/>
      <c r="N98" s="280" t="n"/>
      <c r="O98" s="280" t="n"/>
    </row>
    <row r="99" ht="15.75" customHeight="1" s="260">
      <c r="B99" s="416" t="inlineStr">
        <is>
          <t>(4)</t>
        </is>
      </c>
      <c r="C99" s="418" t="inlineStr">
        <is>
          <t>Tabla 201 del Inventario Forestal Nacional 3 e Informe de emisiones de gases de efecto invernadero en España 1990-2012.</t>
        </is>
      </c>
      <c r="K99" s="280" t="n"/>
      <c r="L99" s="280" t="n"/>
      <c r="M99" s="280" t="n"/>
      <c r="N99" s="280" t="n"/>
      <c r="O99" s="280" t="n"/>
    </row>
    <row r="100" ht="15.75" customHeight="1" s="260">
      <c r="C100" s="280" t="n"/>
      <c r="D100" s="280" t="n"/>
      <c r="E100" s="280" t="n"/>
      <c r="F100" s="280" t="n"/>
      <c r="G100" s="280" t="n"/>
      <c r="H100" s="280" t="n"/>
      <c r="I100" s="280" t="n"/>
      <c r="J100" s="280" t="n"/>
      <c r="K100" s="280" t="n"/>
      <c r="L100" s="280" t="n"/>
      <c r="M100" s="280" t="n"/>
      <c r="N100" s="280" t="n"/>
      <c r="O100" s="280" t="n"/>
    </row>
    <row r="101" ht="15.75" customHeight="1" s="260">
      <c r="C101" s="280" t="n"/>
      <c r="D101" s="280" t="n"/>
      <c r="E101" s="280" t="n"/>
      <c r="F101" s="280" t="n"/>
      <c r="G101" s="280" t="n"/>
      <c r="H101" s="280" t="n"/>
      <c r="I101" s="280" t="n"/>
      <c r="J101" s="280" t="n"/>
      <c r="K101" s="280" t="n"/>
      <c r="L101" s="280" t="n"/>
      <c r="M101" s="280" t="n"/>
      <c r="N101" s="280" t="n"/>
      <c r="O101" s="280" t="n"/>
    </row>
    <row r="102" ht="15.75" customHeight="1" s="260">
      <c r="C102" s="280" t="n"/>
      <c r="D102" s="280" t="n"/>
      <c r="E102" s="280" t="n"/>
      <c r="F102" s="280" t="n"/>
      <c r="G102" s="280" t="n"/>
      <c r="H102" s="280" t="n"/>
      <c r="I102" s="280" t="n"/>
      <c r="J102" s="280" t="n"/>
      <c r="K102" s="280" t="n"/>
      <c r="L102" s="280" t="n"/>
      <c r="M102" s="280" t="n"/>
      <c r="N102" s="280" t="n"/>
      <c r="O102" s="280" t="n"/>
    </row>
    <row r="103" ht="15.75" customHeight="1" s="260">
      <c r="C103" s="280" t="n"/>
      <c r="D103" s="280" t="n"/>
      <c r="E103" s="280" t="n"/>
      <c r="F103" s="280" t="n"/>
      <c r="G103" s="280" t="n"/>
      <c r="H103" s="280" t="n"/>
      <c r="I103" s="280" t="n"/>
      <c r="J103" s="280" t="n"/>
      <c r="K103" s="280" t="n"/>
      <c r="L103" s="280" t="n"/>
      <c r="M103" s="280" t="n"/>
      <c r="N103" s="280" t="n"/>
      <c r="O103" s="280" t="n"/>
    </row>
    <row r="104" ht="15.75" customHeight="1" s="260">
      <c r="C104" s="280" t="n"/>
      <c r="D104" s="280" t="n"/>
      <c r="E104" s="280" t="n"/>
      <c r="F104" s="280" t="n"/>
      <c r="G104" s="280" t="n"/>
      <c r="H104" s="280" t="n"/>
      <c r="I104" s="280" t="n"/>
      <c r="J104" s="280" t="n"/>
      <c r="K104" s="280" t="n"/>
      <c r="L104" s="280" t="n"/>
      <c r="M104" s="280" t="n"/>
      <c r="N104" s="280" t="n"/>
      <c r="O104" s="280" t="n"/>
    </row>
    <row r="105" ht="15.75" customHeight="1" s="260">
      <c r="C105" s="280" t="n"/>
      <c r="D105" s="280" t="n"/>
      <c r="E105" s="280" t="n"/>
      <c r="F105" s="280" t="n"/>
      <c r="G105" s="280" t="n"/>
      <c r="H105" s="280" t="n"/>
      <c r="I105" s="280" t="n"/>
      <c r="J105" s="280" t="n"/>
      <c r="K105" s="280" t="n"/>
      <c r="L105" s="280" t="n"/>
      <c r="M105" s="280" t="n"/>
      <c r="N105" s="280" t="n"/>
      <c r="O105" s="280" t="n"/>
    </row>
    <row r="106" ht="15.75" customHeight="1" s="260">
      <c r="C106" s="280" t="n"/>
      <c r="D106" s="280" t="n"/>
      <c r="E106" s="280" t="n"/>
      <c r="F106" s="280" t="n"/>
      <c r="G106" s="280" t="n"/>
      <c r="H106" s="280" t="n"/>
      <c r="I106" s="280" t="n"/>
      <c r="J106" s="280" t="n"/>
      <c r="K106" s="280" t="n"/>
      <c r="L106" s="280" t="n"/>
      <c r="M106" s="280" t="n"/>
      <c r="N106" s="280" t="n"/>
      <c r="O106" s="280" t="n"/>
    </row>
    <row r="107" ht="15.75" customHeight="1" s="260">
      <c r="C107" s="280" t="n"/>
      <c r="D107" s="280" t="n"/>
      <c r="E107" s="280" t="n"/>
      <c r="F107" s="280" t="n"/>
      <c r="G107" s="280" t="n"/>
      <c r="H107" s="280" t="n"/>
      <c r="I107" s="280" t="n"/>
      <c r="J107" s="280" t="n"/>
      <c r="K107" s="280" t="n"/>
      <c r="L107" s="280" t="n"/>
      <c r="M107" s="280" t="n"/>
      <c r="N107" s="280" t="n"/>
      <c r="O107" s="280" t="n"/>
    </row>
    <row r="108" ht="15.75" customHeight="1" s="260">
      <c r="K108" s="280" t="n"/>
      <c r="L108" s="280" t="n"/>
      <c r="M108" s="280" t="n"/>
      <c r="N108" s="280" t="n"/>
      <c r="O108" s="280" t="n"/>
    </row>
    <row r="109" ht="15.75" customHeight="1" s="260">
      <c r="K109" s="280" t="n"/>
      <c r="L109" s="280" t="n"/>
      <c r="M109" s="280" t="n"/>
      <c r="N109" s="280" t="n"/>
      <c r="O109" s="280" t="n"/>
    </row>
    <row r="110" ht="15.75" customHeight="1" s="260">
      <c r="K110" s="280" t="n"/>
      <c r="L110" s="280" t="n"/>
      <c r="M110" s="280" t="n"/>
      <c r="N110" s="280" t="n"/>
      <c r="O110" s="280" t="n"/>
    </row>
    <row r="111" ht="15.75" customHeight="1" s="260">
      <c r="K111" s="280" t="n"/>
      <c r="L111" s="280" t="n"/>
      <c r="M111" s="280" t="n"/>
      <c r="N111" s="280" t="n"/>
      <c r="O111" s="280" t="n"/>
    </row>
    <row r="112" ht="15.75" customHeight="1" s="260">
      <c r="A112" s="419" t="n"/>
      <c r="B112" s="284" t="n"/>
      <c r="C112" s="420" t="inlineStr">
        <is>
          <t>Eucalyptus globulus</t>
        </is>
      </c>
      <c r="D112" s="421" t="n">
        <v>2.03612984031692</v>
      </c>
      <c r="E112" s="420" t="n"/>
      <c r="F112" s="420" t="n"/>
      <c r="G112" s="422" t="n"/>
      <c r="H112" s="280" t="n"/>
      <c r="I112" s="280" t="n"/>
      <c r="J112" s="280" t="n"/>
    </row>
    <row r="113" ht="15.75" customHeight="1" s="260">
      <c r="A113" s="419" t="n"/>
      <c r="B113" s="419" t="n"/>
      <c r="C113" s="420" t="n"/>
      <c r="D113" s="420" t="n"/>
      <c r="E113" s="420" t="n"/>
      <c r="F113" s="420" t="n"/>
      <c r="G113" s="280" t="n"/>
      <c r="H113" s="280" t="n"/>
      <c r="I113" s="280" t="n"/>
      <c r="J113" s="280" t="n"/>
    </row>
    <row r="114" ht="15.75" customHeight="1" s="260">
      <c r="A114" s="419" t="n"/>
      <c r="B114" s="419" t="n"/>
      <c r="C114" s="420" t="n"/>
      <c r="D114" s="420" t="n"/>
      <c r="E114" s="420" t="n"/>
      <c r="F114" s="420" t="n"/>
      <c r="G114" s="280" t="n"/>
      <c r="H114" s="280" t="n"/>
      <c r="I114" s="280" t="n"/>
      <c r="J114" s="280" t="n"/>
    </row>
    <row r="115" ht="15.75" customHeight="1" s="260">
      <c r="A115" s="419" t="n"/>
      <c r="B115" s="419" t="n"/>
      <c r="C115" s="420" t="n"/>
      <c r="D115" s="420" t="n"/>
      <c r="E115" s="420" t="n"/>
      <c r="F115" s="420" t="n"/>
      <c r="G115" s="280" t="n"/>
      <c r="H115" s="280" t="n"/>
      <c r="I115" s="280" t="n"/>
      <c r="J115" s="280" t="n"/>
      <c r="K115" s="280" t="n"/>
    </row>
    <row r="116" ht="15.75" customHeight="1" s="260">
      <c r="A116" s="419" t="n"/>
      <c r="B116" s="419" t="n"/>
      <c r="C116" s="280" t="n"/>
      <c r="D116" s="280" t="n"/>
      <c r="E116" s="280" t="n"/>
      <c r="F116" s="280" t="n"/>
      <c r="G116" s="280" t="n"/>
      <c r="H116" s="280" t="n"/>
      <c r="I116" s="280" t="n"/>
      <c r="J116" s="280" t="n"/>
      <c r="K116" s="280" t="n"/>
    </row>
    <row r="117" ht="15.75" customHeight="1" s="260">
      <c r="A117" s="419" t="n"/>
      <c r="B117" s="419" t="n"/>
      <c r="C117" s="423" t="n"/>
      <c r="D117" s="423" t="n"/>
      <c r="E117" s="423" t="n"/>
      <c r="F117" s="423" t="n"/>
      <c r="G117" s="423" t="n"/>
      <c r="H117" s="423" t="n"/>
    </row>
    <row r="118" ht="15.75" customHeight="1" s="260">
      <c r="A118" s="419" t="n"/>
      <c r="B118" s="419" t="n"/>
      <c r="C118" s="419" t="n"/>
      <c r="D118" s="419" t="n"/>
      <c r="E118" s="419" t="n"/>
      <c r="F118" s="419" t="n"/>
    </row>
    <row r="119" ht="15.75" customHeight="1" s="260">
      <c r="A119" s="419" t="n"/>
      <c r="B119" s="419" t="n"/>
      <c r="C119" s="419" t="n"/>
      <c r="D119" s="419" t="n"/>
      <c r="E119" s="419" t="n"/>
      <c r="F119" s="419" t="n"/>
    </row>
    <row r="120" ht="15.75" customHeight="1" s="260">
      <c r="A120" s="419" t="n"/>
      <c r="B120" s="419" t="n"/>
      <c r="C120" s="419" t="n"/>
      <c r="D120" s="419" t="n"/>
      <c r="E120" s="419" t="n"/>
      <c r="F120" s="419" t="n"/>
    </row>
    <row r="121" ht="15.75" customHeight="1" s="260">
      <c r="A121" s="419" t="n"/>
      <c r="B121" s="419" t="n"/>
      <c r="C121" s="419" t="n"/>
      <c r="D121" s="419" t="n"/>
      <c r="E121" s="419" t="n"/>
      <c r="F121" s="419" t="n"/>
    </row>
  </sheetData>
  <sheetProtection selectLockedCells="0" selectUnlockedCells="0" algorithmName="SHA-512" sheet="1" objects="1" insertRows="1" insertHyperlinks="1" autoFilter="1" scenarios="1" formatColumns="1" deleteColumns="1" insertColumns="1" pivotTables="1" deleteRows="1" formatCells="1" saltValue="WaYanBO6OTFZpsc6GPXtlA==" formatRows="1" sort="1" spinCount="100000" hashValue="VWzdDP6opXKN6BAtYjoMFC9ii+JM+A581EGYXuEuqfk+03XPaq7CSlSBRjrzYHnhr7IKfS+AAHv9MXGug5FnRQ=="/>
  <mergeCells count="96">
    <mergeCell ref="B91:C91"/>
    <mergeCell ref="B22:C22"/>
    <mergeCell ref="B93:C93"/>
    <mergeCell ref="B31:C31"/>
    <mergeCell ref="B12:C12"/>
    <mergeCell ref="B77:C77"/>
    <mergeCell ref="B21:C21"/>
    <mergeCell ref="B86:C86"/>
    <mergeCell ref="B67:C67"/>
    <mergeCell ref="B61:C61"/>
    <mergeCell ref="C99:J99"/>
    <mergeCell ref="B14:C14"/>
    <mergeCell ref="B13:C13"/>
    <mergeCell ref="B69:C69"/>
    <mergeCell ref="B38:C38"/>
    <mergeCell ref="B78:C78"/>
    <mergeCell ref="B40:C40"/>
    <mergeCell ref="B49:C49"/>
    <mergeCell ref="B55:C55"/>
    <mergeCell ref="B24:C24"/>
    <mergeCell ref="B64:C64"/>
    <mergeCell ref="B33:C33"/>
    <mergeCell ref="B51:C51"/>
    <mergeCell ref="B32:C32"/>
    <mergeCell ref="B63:C63"/>
    <mergeCell ref="B26:C26"/>
    <mergeCell ref="B41:C41"/>
    <mergeCell ref="B35:C35"/>
    <mergeCell ref="B16:C16"/>
    <mergeCell ref="B25:C25"/>
    <mergeCell ref="B90:C90"/>
    <mergeCell ref="B66:C66"/>
    <mergeCell ref="B18:C18"/>
    <mergeCell ref="B27:C27"/>
    <mergeCell ref="B11:C11"/>
    <mergeCell ref="B53:C53"/>
    <mergeCell ref="B4:C5"/>
    <mergeCell ref="B29:C29"/>
    <mergeCell ref="B37:C37"/>
    <mergeCell ref="B84:C84"/>
    <mergeCell ref="B6:C6"/>
    <mergeCell ref="B15:C15"/>
    <mergeCell ref="B80:C80"/>
    <mergeCell ref="B89:C89"/>
    <mergeCell ref="B79:C79"/>
    <mergeCell ref="B54:C54"/>
    <mergeCell ref="B7:C7"/>
    <mergeCell ref="B72:C72"/>
    <mergeCell ref="B81:C81"/>
    <mergeCell ref="C98:J98"/>
    <mergeCell ref="B56:C56"/>
    <mergeCell ref="B71:C71"/>
    <mergeCell ref="B43:C43"/>
    <mergeCell ref="B58:C58"/>
    <mergeCell ref="B52:C52"/>
    <mergeCell ref="B42:C42"/>
    <mergeCell ref="B60:C60"/>
    <mergeCell ref="B17:C17"/>
    <mergeCell ref="B57:C57"/>
    <mergeCell ref="B88:C88"/>
    <mergeCell ref="B82:C82"/>
    <mergeCell ref="B44:C44"/>
    <mergeCell ref="B19:C19"/>
    <mergeCell ref="B34:C34"/>
    <mergeCell ref="B28:C28"/>
    <mergeCell ref="B9:C9"/>
    <mergeCell ref="B83:C83"/>
    <mergeCell ref="B92:C92"/>
    <mergeCell ref="B30:C30"/>
    <mergeCell ref="B20:C20"/>
    <mergeCell ref="B76:C76"/>
    <mergeCell ref="B45:C45"/>
    <mergeCell ref="B85:C85"/>
    <mergeCell ref="B94:C94"/>
    <mergeCell ref="B75:C75"/>
    <mergeCell ref="B47:C47"/>
    <mergeCell ref="B62:C62"/>
    <mergeCell ref="B59:C59"/>
    <mergeCell ref="B46:C46"/>
    <mergeCell ref="C97:J97"/>
    <mergeCell ref="B39:C39"/>
    <mergeCell ref="B70:C70"/>
    <mergeCell ref="B48:C48"/>
    <mergeCell ref="B23:C23"/>
    <mergeCell ref="B8:C8"/>
    <mergeCell ref="B73:C73"/>
    <mergeCell ref="B87:C87"/>
    <mergeCell ref="I4:I5"/>
    <mergeCell ref="B10:C10"/>
    <mergeCell ref="D4:H4"/>
    <mergeCell ref="B65:C65"/>
    <mergeCell ref="A1:Q2"/>
    <mergeCell ref="B74:C74"/>
    <mergeCell ref="B68:C68"/>
    <mergeCell ref="B36:C36"/>
    <mergeCell ref="B50:C50"/>
  </mergeCells>
  <printOptions horizontalCentered="0" verticalCentered="0" headings="0" gridLines="0" gridLinesSet="1"/>
  <pageMargins left="0.7" right="0.7" top="0.75" bottom="0.75"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1"/>
</worksheet>
</file>

<file path=xl/worksheets/sheet6.xml><?xml version="1.0" encoding="utf-8"?>
<worksheet xmlns="http://schemas.openxmlformats.org/spreadsheetml/2006/main">
  <sheetPr filterMode="0">
    <outlinePr summaryBelow="1" summaryRight="1"/>
    <pageSetUpPr fitToPage="0"/>
  </sheetPr>
  <dimension ref="A1:O22"/>
  <sheetViews>
    <sheetView showFormulas="0" showGridLines="0" showRowColHeaders="0" showZeros="1" rightToLeft="0" tabSelected="0" showOutlineSymbols="1" defaultGridColor="1" view="normal" topLeftCell="A1" colorId="64" zoomScale="100" zoomScaleNormal="100" zoomScalePageLayoutView="100" workbookViewId="0">
      <selection pane="topLeft" activeCell="L25" activeCellId="0" sqref="L25"/>
    </sheetView>
  </sheetViews>
  <sheetFormatPr baseColWidth="8" defaultColWidth="11.42578125" defaultRowHeight="16.5" customHeight="0" zeroHeight="0" outlineLevelRow="0"/>
  <cols>
    <col width="11.43" customWidth="1" style="424" min="1" max="2"/>
    <col width="20.71" customWidth="1" style="424" min="3" max="3"/>
    <col width="11.43" customWidth="1" style="424" min="4" max="5"/>
    <col width="8.710000000000001" customWidth="1" style="424" min="6" max="6"/>
    <col width="11.43" customWidth="1" style="424" min="7" max="16384"/>
  </cols>
  <sheetData>
    <row r="1" ht="33.75" customFormat="1" customHeight="1" s="259">
      <c r="A1" s="265" t="inlineStr">
        <is>
          <t xml:space="preserve">                                                       REVISIONES DE LA CALCULADORA DE ABSORCIONES EX ANTE DE CO2 DE LAS ESPECIES FORESTALES ARBÓREAS ESPAÑOLAS</t>
        </is>
      </c>
    </row>
    <row r="2" ht="34.5" customHeight="1" s="260"/>
    <row r="3" ht="39.75" customFormat="1" customHeight="1" s="425">
      <c r="B3" s="426" t="inlineStr">
        <is>
          <t>Versión</t>
        </is>
      </c>
      <c r="C3" s="426" t="inlineStr">
        <is>
          <t>Fecha modificación</t>
        </is>
      </c>
      <c r="D3" s="426" t="inlineStr">
        <is>
          <t>Revisiones</t>
        </is>
      </c>
      <c r="E3" s="427" t="n"/>
      <c r="F3" s="427" t="n"/>
      <c r="G3" s="427" t="n"/>
      <c r="H3" s="427" t="n"/>
      <c r="I3" s="427" t="n"/>
      <c r="J3" s="427" t="n"/>
      <c r="K3" s="427" t="n"/>
      <c r="L3" s="427" t="n"/>
      <c r="M3" s="427" t="n"/>
      <c r="N3" s="427" t="n"/>
      <c r="O3" s="428" t="n"/>
    </row>
    <row r="4" ht="16.5" customHeight="1" s="260">
      <c r="B4" s="429" t="inlineStr">
        <is>
          <t>V1</t>
        </is>
      </c>
      <c r="C4" s="430" t="n">
        <v>41789</v>
      </c>
      <c r="D4" s="431" t="inlineStr">
        <is>
          <t>-</t>
        </is>
      </c>
      <c r="E4" s="432" t="n"/>
      <c r="F4" s="432" t="n"/>
      <c r="G4" s="432" t="n"/>
      <c r="H4" s="432" t="n"/>
      <c r="I4" s="432" t="n"/>
      <c r="J4" s="432" t="n"/>
      <c r="K4" s="432" t="n"/>
      <c r="L4" s="432" t="n"/>
      <c r="M4" s="432" t="n"/>
      <c r="N4" s="432" t="n"/>
      <c r="O4" s="433" t="n"/>
    </row>
    <row r="5" ht="16.5" customHeight="1" s="260">
      <c r="B5" s="434" t="inlineStr">
        <is>
          <t>V2</t>
        </is>
      </c>
      <c r="C5" s="435" t="n">
        <v>41815</v>
      </c>
      <c r="D5" s="436" t="inlineStr">
        <is>
          <t>Pestaña "Datos generales del proyecto": Se añaden nuevas celdas para indicar hasta 4 referencias catastrales con sus respectivas superficies y superficies de plantación. Se añaden también celdas para indicar hasta 5 años de plantación diferentes.
Pestaña "Cálculo de absorciones". Se corrigen las fórmulas para que la calculadora funcione para periodos de permanencia superiores a 30 años.
Pestaña "Factores de absorción": Se sustituyen los factores de absorción de las especies Quercus suber, Quercus ilex y Larix spp. que se obtuvieron a partir de la Tabla 201 del Inventario Forestal Nacional 3 y del Anexo 2 de las publicaciones de coníferas y frondosas del primer Inventario Forestal Nacional por los obtenidos a través de la Tabla 201 del Inventario Forestal Nacional 3 y el Informe de emisiones de gases de efecto invernadero en España 1990-2012.
Se corrigen los valores de los factores de absorción del Pinus sylvestris Pirineos y Pinus sylvestris (Resto).</t>
        </is>
      </c>
      <c r="E5" s="437" t="n"/>
      <c r="F5" s="437" t="n"/>
      <c r="G5" s="437" t="n"/>
      <c r="H5" s="437" t="n"/>
      <c r="I5" s="437" t="n"/>
      <c r="J5" s="437" t="n"/>
      <c r="K5" s="437" t="n"/>
      <c r="L5" s="437" t="n"/>
      <c r="M5" s="437" t="n"/>
      <c r="N5" s="437" t="n"/>
      <c r="O5" s="438" t="n"/>
    </row>
    <row r="6" ht="16.5" customHeight="1" s="260">
      <c r="B6" s="439" t="n"/>
      <c r="C6" s="439" t="n"/>
      <c r="D6" s="440" t="n"/>
      <c r="O6" s="441" t="n"/>
    </row>
    <row r="7" ht="16.5" customHeight="1" s="260">
      <c r="B7" s="439" t="n"/>
      <c r="C7" s="439" t="n"/>
      <c r="D7" s="440" t="n"/>
      <c r="O7" s="441" t="n"/>
    </row>
    <row r="8" ht="16.5" customHeight="1" s="260">
      <c r="B8" s="439" t="n"/>
      <c r="C8" s="439" t="n"/>
      <c r="D8" s="440" t="n"/>
      <c r="O8" s="441" t="n"/>
    </row>
    <row r="9" ht="16.5" customHeight="1" s="260">
      <c r="B9" s="439" t="n"/>
      <c r="C9" s="439" t="n"/>
      <c r="D9" s="440" t="n"/>
      <c r="O9" s="441" t="n"/>
    </row>
    <row r="10" ht="16.5" customHeight="1" s="260">
      <c r="B10" s="439" t="n"/>
      <c r="C10" s="439" t="n"/>
      <c r="D10" s="440" t="n"/>
      <c r="O10" s="441" t="n"/>
    </row>
    <row r="11" ht="16.5" customHeight="1" s="260">
      <c r="B11" s="442" t="n"/>
      <c r="C11" s="442" t="n"/>
      <c r="D11" s="443" t="n"/>
      <c r="E11" s="444" t="n"/>
      <c r="F11" s="444" t="n"/>
      <c r="G11" s="444" t="n"/>
      <c r="H11" s="444" t="n"/>
      <c r="I11" s="444" t="n"/>
      <c r="J11" s="444" t="n"/>
      <c r="K11" s="444" t="n"/>
      <c r="L11" s="444" t="n"/>
      <c r="M11" s="444" t="n"/>
      <c r="N11" s="444" t="n"/>
      <c r="O11" s="445" t="n"/>
    </row>
    <row r="12" ht="16.5" customHeight="1" s="260">
      <c r="B12" s="434" t="inlineStr">
        <is>
          <t>V3</t>
        </is>
      </c>
      <c r="C12" s="435" t="n">
        <v>42573</v>
      </c>
      <c r="D12" s="436" t="inlineStr">
        <is>
          <t>Pestaña "Cálculo de absorciones" pasa a denominarse "2. Estimación absorción total" y se corrigen celdas para que el cálculo se realice en cualquier caso con periodos de ciclo de corta superiores a 8 años y periodo de permanencia inferior a 50 años.
Pestaña "Resultados - Absorciones futuras disponibles para compensar" pasa a denominarse "3. Absorciones_Disponibles" y se descuenta la cantidad a ceder a la bolsa de garantía (cantidad equivalente al 10% de las absorciones disponibles) a las absorciones registradas útiles. Se eliminan los decimales mediante redondeo al número entero más próximo. Se reestructuran los resultados para dividir de forma clara las absorciones generadas por el proyecto y las que se generarían otros años de plantación.</t>
        </is>
      </c>
      <c r="E12" s="437" t="n"/>
      <c r="F12" s="437" t="n"/>
      <c r="G12" s="437" t="n"/>
      <c r="H12" s="437" t="n"/>
      <c r="I12" s="437" t="n"/>
      <c r="J12" s="437" t="n"/>
      <c r="K12" s="437" t="n"/>
      <c r="L12" s="437" t="n"/>
      <c r="M12" s="437" t="n"/>
      <c r="N12" s="437" t="n"/>
      <c r="O12" s="438" t="n"/>
    </row>
    <row r="13" ht="16.5" customHeight="1" s="260">
      <c r="B13" s="439" t="n"/>
      <c r="C13" s="439" t="n"/>
      <c r="D13" s="440" t="n"/>
      <c r="O13" s="441" t="n"/>
    </row>
    <row r="14" ht="67.5" customHeight="1" s="260">
      <c r="B14" s="442" t="n"/>
      <c r="C14" s="442" t="n"/>
      <c r="D14" s="443" t="n"/>
      <c r="E14" s="444" t="n"/>
      <c r="F14" s="444" t="n"/>
      <c r="G14" s="444" t="n"/>
      <c r="H14" s="444" t="n"/>
      <c r="I14" s="444" t="n"/>
      <c r="J14" s="444" t="n"/>
      <c r="K14" s="444" t="n"/>
      <c r="L14" s="444" t="n"/>
      <c r="M14" s="444" t="n"/>
      <c r="N14" s="444" t="n"/>
      <c r="O14" s="445" t="n"/>
    </row>
    <row r="15" ht="16.5" customHeight="1" s="260">
      <c r="B15" s="434" t="inlineStr">
        <is>
          <t>V4</t>
        </is>
      </c>
      <c r="C15" s="435" t="n">
        <v>43131</v>
      </c>
      <c r="D15" s="436" t="inlineStr">
        <is>
          <t>Pestaña "Factores de absorción". Se redondea a 2 el número de decimales que se visualiza en esta pestaña. Se corrigen los factores de absorción de Alnus sp. Se eliminan del listado las especies Acacia spp. y Ailanthus altissima por formar parte del Catálogo Español de Especies Exóticas Invasoras. Se detalla que la especie Erica arborea sólo puede incluirse si se encuentra en las Islas Canarias.</t>
        </is>
      </c>
      <c r="E15" s="437" t="n"/>
      <c r="F15" s="437" t="n"/>
      <c r="G15" s="437" t="n"/>
      <c r="H15" s="437" t="n"/>
      <c r="I15" s="437" t="n"/>
      <c r="J15" s="437" t="n"/>
      <c r="K15" s="437" t="n"/>
      <c r="L15" s="437" t="n"/>
      <c r="M15" s="437" t="n"/>
      <c r="N15" s="437" t="n"/>
      <c r="O15" s="438" t="n"/>
    </row>
    <row r="16" ht="16.5" customHeight="1" s="260">
      <c r="B16" s="439" t="n"/>
      <c r="C16" s="439" t="n"/>
      <c r="D16" s="440" t="n"/>
      <c r="O16" s="441" t="n"/>
    </row>
    <row r="17" ht="16.5" customHeight="1" s="260">
      <c r="B17" s="442" t="n"/>
      <c r="C17" s="442" t="n"/>
      <c r="D17" s="443" t="n"/>
      <c r="E17" s="444" t="n"/>
      <c r="F17" s="444" t="n"/>
      <c r="G17" s="444" t="n"/>
      <c r="H17" s="444" t="n"/>
      <c r="I17" s="444" t="n"/>
      <c r="J17" s="444" t="n"/>
      <c r="K17" s="444" t="n"/>
      <c r="L17" s="444" t="n"/>
      <c r="M17" s="444" t="n"/>
      <c r="N17" s="444" t="n"/>
      <c r="O17" s="445" t="n"/>
    </row>
    <row r="18" ht="9" customHeight="1" s="260">
      <c r="B18" s="434" t="inlineStr">
        <is>
          <t>V5</t>
        </is>
      </c>
      <c r="C18" s="435" t="n">
        <v>43878</v>
      </c>
      <c r="D18" s="436" t="inlineStr">
        <is>
          <t>Pestaña "Estimación absorción total". Corrección en las formulas</t>
        </is>
      </c>
      <c r="E18" s="437" t="n"/>
      <c r="F18" s="437" t="n"/>
      <c r="G18" s="437" t="n"/>
      <c r="H18" s="437" t="n"/>
      <c r="I18" s="437" t="n"/>
      <c r="J18" s="437" t="n"/>
      <c r="K18" s="437" t="n"/>
      <c r="L18" s="437" t="n"/>
      <c r="M18" s="437" t="n"/>
      <c r="N18" s="437" t="n"/>
      <c r="O18" s="438" t="n"/>
    </row>
    <row r="19" ht="9" customHeight="1" s="260">
      <c r="B19" s="439" t="n"/>
      <c r="C19" s="439" t="n"/>
      <c r="D19" s="440" t="n"/>
      <c r="O19" s="441" t="n"/>
    </row>
    <row r="20" ht="9" customHeight="1" s="260">
      <c r="B20" s="442" t="n"/>
      <c r="C20" s="442" t="n"/>
      <c r="D20" s="443" t="n"/>
      <c r="E20" s="444" t="n"/>
      <c r="F20" s="444" t="n"/>
      <c r="G20" s="444" t="n"/>
      <c r="H20" s="444" t="n"/>
      <c r="I20" s="444" t="n"/>
      <c r="J20" s="444" t="n"/>
      <c r="K20" s="444" t="n"/>
      <c r="L20" s="444" t="n"/>
      <c r="M20" s="444" t="n"/>
      <c r="N20" s="444" t="n"/>
      <c r="O20" s="445" t="n"/>
    </row>
    <row r="21" ht="26.25" customHeight="1" s="260">
      <c r="B21" s="434" t="inlineStr">
        <is>
          <t>V6</t>
        </is>
      </c>
      <c r="C21" s="435" t="n">
        <v>45057</v>
      </c>
      <c r="D21" s="436" t="inlineStr">
        <is>
          <t>Se incluye la posibilidad de añadir otros años de plantación y la de recalcular absorciones si se ha detectado una desviación del plan de gestión previsto.</t>
        </is>
      </c>
      <c r="E21" s="287" t="n"/>
      <c r="F21" s="287" t="n"/>
      <c r="G21" s="287" t="n"/>
      <c r="H21" s="287" t="n"/>
      <c r="I21" s="287" t="n"/>
      <c r="J21" s="287" t="n"/>
      <c r="K21" s="287" t="n"/>
      <c r="L21" s="287" t="n"/>
      <c r="M21" s="287" t="n"/>
      <c r="N21" s="287" t="n"/>
      <c r="O21" s="288" t="n"/>
    </row>
    <row r="22" ht="42.75" customHeight="1" s="260">
      <c r="B22" s="434" t="inlineStr">
        <is>
          <t>V7</t>
        </is>
      </c>
      <c r="C22" s="435" t="n">
        <v>46080</v>
      </c>
      <c r="D22" s="436" t="inlineStr">
        <is>
          <t>Se añaden nuevas especies (Eucaliptus nitens, Juniperus cedrus, Juniperus phoenicea canariensis, Juniperus phoenicea, Juniperus turbinata canariensis, Juniperus phoenicea, Pinus taeda, Pinus radiata, Populus tremula, Populus nigra y Cryptomeria japónica), y se corrigen valores de Cedrus atlantica y Chamaecyparis lawsoniana.</t>
        </is>
      </c>
      <c r="E22" s="287" t="n"/>
      <c r="F22" s="287" t="n"/>
      <c r="G22" s="287" t="n"/>
      <c r="H22" s="287" t="n"/>
      <c r="I22" s="287" t="n"/>
      <c r="J22" s="287" t="n"/>
      <c r="K22" s="287" t="n"/>
      <c r="L22" s="287" t="n"/>
      <c r="M22" s="287" t="n"/>
      <c r="N22" s="287" t="n"/>
      <c r="O22" s="288" t="n"/>
    </row>
  </sheetData>
  <sheetProtection selectLockedCells="0" selectUnlockedCells="0" algorithmName="SHA-512" sheet="1" objects="1" insertRows="1" insertHyperlinks="1" autoFilter="1" scenarios="1" formatColumns="1" deleteColumns="1" insertColumns="1" pivotTables="1" deleteRows="1" formatCells="1" saltValue="5sc4nyFzMh1o7CTsbXpR4w==" formatRows="1" sort="1" spinCount="100000" hashValue="qLjxOlb4nBvWBgSqkt6wlS3wS1mctBeEZ4khPxHsNrOonOy9vo1+P0tvraaSrolZoxzcp1IjdWIPA13ELVkHcg=="/>
  <mergeCells count="17">
    <mergeCell ref="B18:B20"/>
    <mergeCell ref="D12:O14"/>
    <mergeCell ref="B5:B11"/>
    <mergeCell ref="C15:C17"/>
    <mergeCell ref="C12:C14"/>
    <mergeCell ref="B12:B14"/>
    <mergeCell ref="D18:O20"/>
    <mergeCell ref="A1:O1"/>
    <mergeCell ref="D4:O4"/>
    <mergeCell ref="B15:B17"/>
    <mergeCell ref="D15:O17"/>
    <mergeCell ref="D22:O22"/>
    <mergeCell ref="D3:O3"/>
    <mergeCell ref="D5:O11"/>
    <mergeCell ref="D21:O21"/>
    <mergeCell ref="C5:C11"/>
    <mergeCell ref="C18:C20"/>
  </mergeCells>
  <printOptions horizontalCentered="0" verticalCentered="0" headings="0" gridLines="0" gridLinesSet="1"/>
  <pageMargins left="0.7" right="0.7" top="0.75" bottom="0.75"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1"/>
</worksheet>
</file>

<file path=xl/worksheets/sheet7.xml><?xml version="1.0" encoding="utf-8"?>
<worksheet xmlns="http://schemas.openxmlformats.org/spreadsheetml/2006/main">
  <sheetPr filterMode="0">
    <outlinePr summaryBelow="1" summaryRight="1"/>
    <pageSetUpPr fitToPage="0"/>
  </sheetPr>
  <dimension ref="A1:HY17"/>
  <sheetViews>
    <sheetView showFormulas="0" showGridLines="0" showRowColHeaders="0" showZeros="1" rightToLeft="0" tabSelected="0" showOutlineSymbols="1" defaultGridColor="1" view="normal" topLeftCell="A1" colorId="64" zoomScale="115" zoomScaleNormal="115" zoomScalePageLayoutView="100" workbookViewId="0">
      <selection pane="topLeft" activeCell="DG4" activeCellId="0" sqref="DG4"/>
    </sheetView>
  </sheetViews>
  <sheetFormatPr baseColWidth="8" defaultColWidth="11.42578125" defaultRowHeight="12.75" customHeight="0" zeroHeight="0" outlineLevelRow="0"/>
  <cols>
    <col width="12.57" customWidth="1" style="446" min="1" max="24"/>
    <col width="11" customWidth="1" style="446" min="25" max="58"/>
    <col width="8.289999999999999" customWidth="1" style="446" min="59" max="65"/>
    <col width="4.86" customWidth="1" style="446" min="66" max="68"/>
    <col width="8.289999999999999" customWidth="1" style="446" min="69" max="77"/>
    <col width="9.289999999999999" customWidth="1" style="446" min="78" max="83"/>
    <col width="8.15" customWidth="1" style="446" min="84" max="92"/>
    <col width="9.289999999999999" customWidth="1" style="446" min="93" max="98"/>
    <col width="11.43" customWidth="1" style="446" min="99" max="226"/>
    <col width="10.57" customWidth="1" style="446" min="227" max="233"/>
    <col width="11.43" customWidth="1" style="446" min="234" max="16384"/>
  </cols>
  <sheetData>
    <row r="1" ht="12.75" customFormat="1" customHeight="1" s="447">
      <c r="A1" s="448" t="inlineStr">
        <is>
          <t>codigoPA</t>
        </is>
      </c>
      <c r="B1" s="449" t="inlineStr">
        <is>
          <t>CTonAbsorcionPrevista</t>
        </is>
      </c>
      <c r="C1" s="449" t="inlineStr">
        <is>
          <t>CTonAbsorcRegistradas</t>
        </is>
      </c>
      <c r="D1" s="449" t="inlineStr">
        <is>
          <t>CAbsorcionesBolsaGarantia</t>
        </is>
      </c>
      <c r="E1" s="449" t="inlineStr">
        <is>
          <t>CTonAbsorcionInicio</t>
        </is>
      </c>
      <c r="F1" s="449" t="inlineStr">
        <is>
          <t>CSuperficieHa</t>
        </is>
      </c>
      <c r="G1" s="449" t="inlineStr">
        <is>
          <t>CPeriodo</t>
        </is>
      </c>
      <c r="H1" s="449" t="inlineStr">
        <is>
          <t>CAñoInic</t>
        </is>
      </c>
      <c r="I1" s="448" t="inlineStr">
        <is>
          <t>sp1A</t>
        </is>
      </c>
      <c r="J1" s="448" t="inlineStr">
        <is>
          <t>sp1Apies</t>
        </is>
      </c>
      <c r="K1" s="448" t="inlineStr">
        <is>
          <t>sp2A</t>
        </is>
      </c>
      <c r="L1" s="448" t="inlineStr">
        <is>
          <t>sp2Apies</t>
        </is>
      </c>
      <c r="M1" s="448" t="inlineStr">
        <is>
          <t>sp3A</t>
        </is>
      </c>
      <c r="N1" s="448" t="inlineStr">
        <is>
          <t>sp3Apies</t>
        </is>
      </c>
      <c r="O1" s="448" t="inlineStr">
        <is>
          <t>sp4A</t>
        </is>
      </c>
      <c r="P1" s="448" t="inlineStr">
        <is>
          <t>sp4Apies</t>
        </is>
      </c>
      <c r="Q1" s="448" t="inlineStr">
        <is>
          <t>sp5A</t>
        </is>
      </c>
      <c r="R1" s="448" t="inlineStr">
        <is>
          <t>sp5Apies</t>
        </is>
      </c>
      <c r="S1" s="448" t="inlineStr">
        <is>
          <t>sp6A</t>
        </is>
      </c>
      <c r="T1" s="448" t="inlineStr">
        <is>
          <t>sp6Apies</t>
        </is>
      </c>
      <c r="U1" s="448" t="inlineStr">
        <is>
          <t>sp7A</t>
        </is>
      </c>
      <c r="V1" s="448" t="inlineStr">
        <is>
          <t>sp7Apies</t>
        </is>
      </c>
      <c r="W1" s="448" t="inlineStr">
        <is>
          <t>sp8A</t>
        </is>
      </c>
      <c r="X1" s="448" t="inlineStr">
        <is>
          <t>sp8Apies</t>
        </is>
      </c>
      <c r="Y1" s="448" t="inlineStr">
        <is>
          <t>sp9A</t>
        </is>
      </c>
      <c r="Z1" s="448" t="inlineStr">
        <is>
          <t>sp9Apies</t>
        </is>
      </c>
      <c r="AA1" s="448" t="inlineStr">
        <is>
          <t>sp10A</t>
        </is>
      </c>
      <c r="AB1" s="448" t="inlineStr">
        <is>
          <t>sp10Apies</t>
        </is>
      </c>
      <c r="AC1" s="448" t="inlineStr">
        <is>
          <t>sp11A</t>
        </is>
      </c>
      <c r="AD1" s="448" t="inlineStr">
        <is>
          <t>sp11Apies</t>
        </is>
      </c>
      <c r="AE1" s="448" t="inlineStr">
        <is>
          <t>sp12A</t>
        </is>
      </c>
      <c r="AF1" s="448" t="inlineStr">
        <is>
          <t>sp12Apies</t>
        </is>
      </c>
      <c r="AG1" s="448" t="inlineStr">
        <is>
          <t>sp13A</t>
        </is>
      </c>
      <c r="AH1" s="448" t="inlineStr">
        <is>
          <t>sp13Apies</t>
        </is>
      </c>
      <c r="AI1" s="448" t="inlineStr">
        <is>
          <t>sp14A</t>
        </is>
      </c>
      <c r="AJ1" s="448" t="inlineStr">
        <is>
          <t>sp14Apies</t>
        </is>
      </c>
      <c r="AK1" s="448" t="inlineStr">
        <is>
          <t>sp15A</t>
        </is>
      </c>
      <c r="AL1" s="448" t="inlineStr">
        <is>
          <t>sp15Apies</t>
        </is>
      </c>
      <c r="AM1" s="448" t="inlineStr">
        <is>
          <t>sp1B</t>
        </is>
      </c>
      <c r="AN1" s="448" t="inlineStr">
        <is>
          <t>sp1Bpies</t>
        </is>
      </c>
      <c r="AO1" s="448" t="inlineStr">
        <is>
          <t>sp2B</t>
        </is>
      </c>
      <c r="AP1" s="448" t="inlineStr">
        <is>
          <t>sp2Bpies</t>
        </is>
      </c>
      <c r="AQ1" s="448" t="inlineStr">
        <is>
          <t>sp3B</t>
        </is>
      </c>
      <c r="AR1" s="448" t="inlineStr">
        <is>
          <t>sp3Bpies</t>
        </is>
      </c>
      <c r="AS1" s="448" t="inlineStr">
        <is>
          <t>sp4B</t>
        </is>
      </c>
      <c r="AT1" s="448" t="inlineStr">
        <is>
          <t>sp4Bpies</t>
        </is>
      </c>
      <c r="AU1" s="448" t="inlineStr">
        <is>
          <t>sp5B</t>
        </is>
      </c>
      <c r="AV1" s="448" t="inlineStr">
        <is>
          <t>sp5Bpies</t>
        </is>
      </c>
      <c r="AW1" s="448" t="inlineStr">
        <is>
          <t>sp6B</t>
        </is>
      </c>
      <c r="AX1" s="448" t="inlineStr">
        <is>
          <t>sp6Bpies</t>
        </is>
      </c>
      <c r="AY1" s="448" t="inlineStr">
        <is>
          <t>sp7B</t>
        </is>
      </c>
      <c r="AZ1" s="448" t="inlineStr">
        <is>
          <t>sp7Bpies</t>
        </is>
      </c>
      <c r="BA1" s="448" t="inlineStr">
        <is>
          <t>sp8B</t>
        </is>
      </c>
      <c r="BB1" s="448" t="inlineStr">
        <is>
          <t>sp8Bpies</t>
        </is>
      </c>
      <c r="BC1" s="448" t="inlineStr">
        <is>
          <t>sp9B</t>
        </is>
      </c>
      <c r="BD1" s="448" t="inlineStr">
        <is>
          <t>sp9Bpies</t>
        </is>
      </c>
      <c r="BE1" s="448" t="inlineStr">
        <is>
          <t>sp10B</t>
        </is>
      </c>
      <c r="BF1" s="448" t="inlineStr">
        <is>
          <t>sp10Bpies</t>
        </is>
      </c>
      <c r="BG1" s="448" t="inlineStr">
        <is>
          <t>sp11B</t>
        </is>
      </c>
      <c r="BH1" s="448" t="inlineStr">
        <is>
          <t>sp11Bpies</t>
        </is>
      </c>
      <c r="BI1" s="448" t="inlineStr">
        <is>
          <t>sp12B</t>
        </is>
      </c>
      <c r="BJ1" s="448" t="inlineStr">
        <is>
          <t>sp12Bpies</t>
        </is>
      </c>
      <c r="BK1" s="448" t="inlineStr">
        <is>
          <t>sp13B</t>
        </is>
      </c>
      <c r="BL1" s="448" t="inlineStr">
        <is>
          <t>sp13Bpies</t>
        </is>
      </c>
      <c r="BM1" s="448" t="inlineStr">
        <is>
          <t>sp14B</t>
        </is>
      </c>
      <c r="BN1" s="448" t="inlineStr">
        <is>
          <t>sp14Bpies</t>
        </is>
      </c>
      <c r="BO1" s="448" t="inlineStr">
        <is>
          <t>sp15B</t>
        </is>
      </c>
      <c r="BP1" s="448" t="inlineStr">
        <is>
          <t>sp15Bpies</t>
        </is>
      </c>
      <c r="BQ1" s="450" t="inlineStr">
        <is>
          <t>sp1AAño</t>
        </is>
      </c>
      <c r="BR1" s="450" t="inlineStr">
        <is>
          <t>sp2AAño</t>
        </is>
      </c>
      <c r="BS1" s="450" t="inlineStr">
        <is>
          <t>sp3AAño</t>
        </is>
      </c>
      <c r="BT1" s="450" t="inlineStr">
        <is>
          <t>sp4AAño</t>
        </is>
      </c>
      <c r="BU1" s="450" t="inlineStr">
        <is>
          <t>sp5AAño</t>
        </is>
      </c>
      <c r="BV1" s="450" t="inlineStr">
        <is>
          <t>sp6AAño</t>
        </is>
      </c>
      <c r="BW1" s="450" t="inlineStr">
        <is>
          <t>sp7AAño</t>
        </is>
      </c>
      <c r="BX1" s="450" t="inlineStr">
        <is>
          <t>sp8AAño</t>
        </is>
      </c>
      <c r="BY1" s="450" t="inlineStr">
        <is>
          <t>sp9AAño</t>
        </is>
      </c>
      <c r="BZ1" s="450" t="inlineStr">
        <is>
          <t>sp10AAño</t>
        </is>
      </c>
      <c r="CA1" s="450" t="inlineStr">
        <is>
          <t>sp11AAño</t>
        </is>
      </c>
      <c r="CB1" s="450" t="inlineStr">
        <is>
          <t>sp12AAño</t>
        </is>
      </c>
      <c r="CC1" s="450" t="inlineStr">
        <is>
          <t>sp13AAño</t>
        </is>
      </c>
      <c r="CD1" s="450" t="inlineStr">
        <is>
          <t>sp14AAño</t>
        </is>
      </c>
      <c r="CE1" s="450" t="inlineStr">
        <is>
          <t>sp15AAño</t>
        </is>
      </c>
      <c r="CF1" s="450" t="inlineStr">
        <is>
          <t>sp1BAño</t>
        </is>
      </c>
      <c r="CG1" s="450" t="inlineStr">
        <is>
          <t>sp2BAño</t>
        </is>
      </c>
      <c r="CH1" s="450" t="inlineStr">
        <is>
          <t>sp3BAño</t>
        </is>
      </c>
      <c r="CI1" s="450" t="inlineStr">
        <is>
          <t>sp4BAño</t>
        </is>
      </c>
      <c r="CJ1" s="450" t="inlineStr">
        <is>
          <t>sp5BAño</t>
        </is>
      </c>
      <c r="CK1" s="450" t="inlineStr">
        <is>
          <t>sp6BAño</t>
        </is>
      </c>
      <c r="CL1" s="450" t="inlineStr">
        <is>
          <t>sp7BAño</t>
        </is>
      </c>
      <c r="CM1" s="450" t="inlineStr">
        <is>
          <t>sp8BAño</t>
        </is>
      </c>
      <c r="CN1" s="450" t="inlineStr">
        <is>
          <t>sp9BAño</t>
        </is>
      </c>
      <c r="CO1" s="450" t="inlineStr">
        <is>
          <t>sp10BAño</t>
        </is>
      </c>
      <c r="CP1" s="450" t="inlineStr">
        <is>
          <t>sp11BAño</t>
        </is>
      </c>
      <c r="CQ1" s="450" t="inlineStr">
        <is>
          <t>sp12BAño</t>
        </is>
      </c>
      <c r="CR1" s="450" t="inlineStr">
        <is>
          <t>sp13BAño</t>
        </is>
      </c>
      <c r="CS1" s="450" t="inlineStr">
        <is>
          <t>sp14BAño</t>
        </is>
      </c>
      <c r="CT1" s="450" t="inlineStr">
        <is>
          <t>sp15BAño</t>
        </is>
      </c>
      <c r="CU1" s="450" t="inlineStr">
        <is>
          <t>CAño2</t>
        </is>
      </c>
      <c r="CV1" s="450" t="inlineStr">
        <is>
          <t>CAño3</t>
        </is>
      </c>
      <c r="CW1" s="450" t="inlineStr">
        <is>
          <t>CAño4</t>
        </is>
      </c>
      <c r="CX1" s="450" t="inlineStr">
        <is>
          <t>CTonAbsPrev1</t>
        </is>
      </c>
      <c r="CY1" s="450" t="inlineStr">
        <is>
          <t>CTonAbsReg1</t>
        </is>
      </c>
      <c r="CZ1" s="450" t="inlineStr">
        <is>
          <t>CAbsBG1</t>
        </is>
      </c>
      <c r="DA1" s="450" t="inlineStr">
        <is>
          <t>CTonAbsDisp1</t>
        </is>
      </c>
      <c r="DB1" s="450" t="inlineStr">
        <is>
          <t>CTonAbsPrev2</t>
        </is>
      </c>
      <c r="DC1" s="450" t="inlineStr">
        <is>
          <t>CTonAbsReg2</t>
        </is>
      </c>
      <c r="DD1" s="450" t="inlineStr">
        <is>
          <t>CAbsBG2</t>
        </is>
      </c>
      <c r="DE1" s="450" t="inlineStr">
        <is>
          <t>CTonAbsDisp2</t>
        </is>
      </c>
      <c r="DF1" s="450" t="inlineStr">
        <is>
          <t>CTonAbsPrev3</t>
        </is>
      </c>
      <c r="DG1" s="450" t="inlineStr">
        <is>
          <t>CTonAbsReg3</t>
        </is>
      </c>
      <c r="DH1" s="450" t="inlineStr">
        <is>
          <t>CAbsBG3</t>
        </is>
      </c>
      <c r="DI1" s="450" t="inlineStr">
        <is>
          <t>CTonAbsDisp3</t>
        </is>
      </c>
      <c r="DJ1" s="450" t="inlineStr">
        <is>
          <t>CTonAbsPrev4</t>
        </is>
      </c>
      <c r="DK1" s="450" t="inlineStr">
        <is>
          <t>CTonAbsReg4</t>
        </is>
      </c>
      <c r="DL1" s="450" t="inlineStr">
        <is>
          <t>CAbsBG4</t>
        </is>
      </c>
      <c r="DM1" s="450" t="inlineStr">
        <is>
          <t>CTonAbsDisp4</t>
        </is>
      </c>
      <c r="DN1" s="451" t="inlineStr">
        <is>
          <t>TipoSolicitud</t>
        </is>
      </c>
      <c r="DO1" s="451" t="inlineStr">
        <is>
          <t>CTitularPRY</t>
        </is>
      </c>
      <c r="DP1" s="451" t="inlineStr">
        <is>
          <t>CnombreProyecto</t>
        </is>
      </c>
      <c r="DQ1" s="451" t="inlineStr">
        <is>
          <t>CCIF</t>
        </is>
      </c>
      <c r="DR1" s="451" t="inlineStr">
        <is>
          <t>CProvincia</t>
        </is>
      </c>
      <c r="DS1" s="451" t="inlineStr">
        <is>
          <t>CLocalizacionPRY</t>
        </is>
      </c>
      <c r="DT1" s="452" t="inlineStr">
        <is>
          <t>Tonpie1A</t>
        </is>
      </c>
      <c r="DU1" s="452" t="inlineStr">
        <is>
          <t>Ton1A</t>
        </is>
      </c>
      <c r="DV1" s="452" t="inlineStr">
        <is>
          <t>Tonpie2A</t>
        </is>
      </c>
      <c r="DW1" s="452" t="inlineStr">
        <is>
          <t>Ton2A</t>
        </is>
      </c>
      <c r="DX1" s="452" t="inlineStr">
        <is>
          <t>Tonpie3A</t>
        </is>
      </c>
      <c r="DY1" s="452" t="inlineStr">
        <is>
          <t>Ton3A</t>
        </is>
      </c>
      <c r="DZ1" s="452" t="inlineStr">
        <is>
          <t>Tonpie4A</t>
        </is>
      </c>
      <c r="EA1" s="452" t="inlineStr">
        <is>
          <t>Ton4A</t>
        </is>
      </c>
      <c r="EB1" s="452" t="inlineStr">
        <is>
          <t>Tonpie5A</t>
        </is>
      </c>
      <c r="EC1" s="452" t="inlineStr">
        <is>
          <t>Ton5A</t>
        </is>
      </c>
      <c r="ED1" s="452" t="inlineStr">
        <is>
          <t>Tonpie6A</t>
        </is>
      </c>
      <c r="EE1" s="452" t="inlineStr">
        <is>
          <t>Ton6A</t>
        </is>
      </c>
      <c r="EF1" s="452" t="inlineStr">
        <is>
          <t>Tonpie7A</t>
        </is>
      </c>
      <c r="EG1" s="452" t="inlineStr">
        <is>
          <t>Ton7A</t>
        </is>
      </c>
      <c r="EH1" s="452" t="inlineStr">
        <is>
          <t>Tonpie8A</t>
        </is>
      </c>
      <c r="EI1" s="452" t="inlineStr">
        <is>
          <t>Ton8A</t>
        </is>
      </c>
      <c r="EJ1" s="452" t="inlineStr">
        <is>
          <t>Tonpie9A</t>
        </is>
      </c>
      <c r="EK1" s="452" t="inlineStr">
        <is>
          <t>Ton9A</t>
        </is>
      </c>
      <c r="EL1" s="452" t="inlineStr">
        <is>
          <t>Tonpie10A</t>
        </is>
      </c>
      <c r="EM1" s="452" t="inlineStr">
        <is>
          <t>Ton10A</t>
        </is>
      </c>
      <c r="EN1" s="452" t="inlineStr">
        <is>
          <t>Tonpie11A</t>
        </is>
      </c>
      <c r="EO1" s="452" t="inlineStr">
        <is>
          <t>Ton11A</t>
        </is>
      </c>
      <c r="EP1" s="452" t="inlineStr">
        <is>
          <t>Tonpie12A</t>
        </is>
      </c>
      <c r="EQ1" s="452" t="inlineStr">
        <is>
          <t>Ton12A</t>
        </is>
      </c>
      <c r="ER1" s="452" t="inlineStr">
        <is>
          <t>Tonpie13A</t>
        </is>
      </c>
      <c r="ES1" s="452" t="inlineStr">
        <is>
          <t>Ton13A</t>
        </is>
      </c>
      <c r="ET1" s="452" t="inlineStr">
        <is>
          <t>Tonpie14A</t>
        </is>
      </c>
      <c r="EU1" s="452" t="inlineStr">
        <is>
          <t>Ton14A</t>
        </is>
      </c>
      <c r="EV1" s="452" t="inlineStr">
        <is>
          <t>Tonpie15A</t>
        </is>
      </c>
      <c r="EW1" s="452" t="inlineStr">
        <is>
          <t>Ton15A</t>
        </is>
      </c>
      <c r="EX1" s="452" t="inlineStr">
        <is>
          <t>sp16A</t>
        </is>
      </c>
      <c r="EY1" s="452" t="inlineStr">
        <is>
          <t>sp16Apies</t>
        </is>
      </c>
      <c r="EZ1" s="451" t="inlineStr">
        <is>
          <t>sp16AAño</t>
        </is>
      </c>
      <c r="FA1" s="452" t="inlineStr">
        <is>
          <t>Tonpie16A</t>
        </is>
      </c>
      <c r="FB1" s="452" t="inlineStr">
        <is>
          <t>Ton16A</t>
        </is>
      </c>
      <c r="FC1" s="452" t="inlineStr">
        <is>
          <t>Turno1B</t>
        </is>
      </c>
      <c r="FD1" s="452" t="inlineStr">
        <is>
          <t>Sup1B</t>
        </is>
      </c>
      <c r="FE1" s="452" t="inlineStr">
        <is>
          <t>Tonpie1B</t>
        </is>
      </c>
      <c r="FF1" s="452" t="inlineStr">
        <is>
          <t>Ton1B</t>
        </is>
      </c>
      <c r="FG1" s="452" t="inlineStr">
        <is>
          <t>Tonha1B</t>
        </is>
      </c>
      <c r="FH1" s="452" t="inlineStr">
        <is>
          <t>Turno2B</t>
        </is>
      </c>
      <c r="FI1" s="452" t="inlineStr">
        <is>
          <t>Sup2B</t>
        </is>
      </c>
      <c r="FJ1" s="452" t="inlineStr">
        <is>
          <t>Tonpie2B</t>
        </is>
      </c>
      <c r="FK1" s="452" t="inlineStr">
        <is>
          <t>Ton2B</t>
        </is>
      </c>
      <c r="FL1" s="452" t="inlineStr">
        <is>
          <t>Tonha2B</t>
        </is>
      </c>
      <c r="FM1" s="452" t="inlineStr">
        <is>
          <t>Turno3B</t>
        </is>
      </c>
      <c r="FN1" s="452" t="inlineStr">
        <is>
          <t>Sup3B</t>
        </is>
      </c>
      <c r="FO1" s="452" t="inlineStr">
        <is>
          <t>Tonpie3B</t>
        </is>
      </c>
      <c r="FP1" s="452" t="inlineStr">
        <is>
          <t>Ton3B</t>
        </is>
      </c>
      <c r="FQ1" s="452" t="inlineStr">
        <is>
          <t>Tonha3B</t>
        </is>
      </c>
      <c r="FR1" s="452" t="inlineStr">
        <is>
          <t>Turno4B</t>
        </is>
      </c>
      <c r="FS1" s="452" t="inlineStr">
        <is>
          <t>Sup4B</t>
        </is>
      </c>
      <c r="FT1" s="452" t="inlineStr">
        <is>
          <t>Tonpie4B</t>
        </is>
      </c>
      <c r="FU1" s="452" t="inlineStr">
        <is>
          <t>Ton4B</t>
        </is>
      </c>
      <c r="FV1" s="452" t="inlineStr">
        <is>
          <t>Tonha4B</t>
        </is>
      </c>
      <c r="FW1" s="452" t="inlineStr">
        <is>
          <t>Turno5B</t>
        </is>
      </c>
      <c r="FX1" s="452" t="inlineStr">
        <is>
          <t>Sup5B</t>
        </is>
      </c>
      <c r="FY1" s="452" t="inlineStr">
        <is>
          <t>Tonpie5B</t>
        </is>
      </c>
      <c r="FZ1" s="452" t="inlineStr">
        <is>
          <t>Ton5B</t>
        </is>
      </c>
      <c r="GA1" s="452" t="inlineStr">
        <is>
          <t>Tonha5B</t>
        </is>
      </c>
      <c r="GB1" s="452" t="inlineStr">
        <is>
          <t>Turno6B</t>
        </is>
      </c>
      <c r="GC1" s="452" t="inlineStr">
        <is>
          <t>Sup6B</t>
        </is>
      </c>
      <c r="GD1" s="452" t="inlineStr">
        <is>
          <t>Tonpie6B</t>
        </is>
      </c>
      <c r="GE1" s="452" t="inlineStr">
        <is>
          <t>Ton6B</t>
        </is>
      </c>
      <c r="GF1" s="452" t="inlineStr">
        <is>
          <t>Tonha6B</t>
        </is>
      </c>
      <c r="GG1" s="452" t="inlineStr">
        <is>
          <t>Turno7B</t>
        </is>
      </c>
      <c r="GH1" s="452" t="inlineStr">
        <is>
          <t>Sup7B</t>
        </is>
      </c>
      <c r="GI1" s="452" t="inlineStr">
        <is>
          <t>Tonpie7B</t>
        </is>
      </c>
      <c r="GJ1" s="452" t="inlineStr">
        <is>
          <t>Ton7B</t>
        </is>
      </c>
      <c r="GK1" s="452" t="inlineStr">
        <is>
          <t>Tonha7B</t>
        </is>
      </c>
      <c r="GL1" s="452" t="inlineStr">
        <is>
          <t>Turno8B</t>
        </is>
      </c>
      <c r="GM1" s="452" t="inlineStr">
        <is>
          <t>Sup8B</t>
        </is>
      </c>
      <c r="GN1" s="452" t="inlineStr">
        <is>
          <t>Tonpie8B</t>
        </is>
      </c>
      <c r="GO1" s="452" t="inlineStr">
        <is>
          <t>Ton8B</t>
        </is>
      </c>
      <c r="GP1" s="452" t="inlineStr">
        <is>
          <t>Tonha8B</t>
        </is>
      </c>
      <c r="GQ1" s="452" t="inlineStr">
        <is>
          <t>Turno9B</t>
        </is>
      </c>
      <c r="GR1" s="452" t="inlineStr">
        <is>
          <t>Sup9B</t>
        </is>
      </c>
      <c r="GS1" s="452" t="inlineStr">
        <is>
          <t>Tonpie9B</t>
        </is>
      </c>
      <c r="GT1" s="452" t="inlineStr">
        <is>
          <t>Ton9B</t>
        </is>
      </c>
      <c r="GU1" s="452" t="inlineStr">
        <is>
          <t>Tonha9B</t>
        </is>
      </c>
      <c r="GV1" s="452" t="inlineStr">
        <is>
          <t>Turno10B</t>
        </is>
      </c>
      <c r="GW1" s="452" t="inlineStr">
        <is>
          <t>Sup10B</t>
        </is>
      </c>
      <c r="GX1" s="452" t="inlineStr">
        <is>
          <t>Tonpie10B</t>
        </is>
      </c>
      <c r="GY1" s="452" t="inlineStr">
        <is>
          <t>Ton10B</t>
        </is>
      </c>
      <c r="GZ1" s="452" t="inlineStr">
        <is>
          <t>Tonha10B</t>
        </is>
      </c>
      <c r="HA1" s="452" t="inlineStr">
        <is>
          <t>Turno11B</t>
        </is>
      </c>
      <c r="HB1" s="452" t="inlineStr">
        <is>
          <t>Sup11B</t>
        </is>
      </c>
      <c r="HC1" s="452" t="inlineStr">
        <is>
          <t>Tonpie11B</t>
        </is>
      </c>
      <c r="HD1" s="452" t="inlineStr">
        <is>
          <t>Ton11B</t>
        </is>
      </c>
      <c r="HE1" s="452" t="inlineStr">
        <is>
          <t>Tonha11B</t>
        </is>
      </c>
      <c r="HF1" s="452" t="inlineStr">
        <is>
          <t>Turno12B</t>
        </is>
      </c>
      <c r="HG1" s="452" t="inlineStr">
        <is>
          <t>Sup12B</t>
        </is>
      </c>
      <c r="HH1" s="452" t="inlineStr">
        <is>
          <t>Tonpie12B</t>
        </is>
      </c>
      <c r="HI1" s="452" t="inlineStr">
        <is>
          <t>Ton12B</t>
        </is>
      </c>
      <c r="HJ1" s="452" t="inlineStr">
        <is>
          <t>Tonha12B</t>
        </is>
      </c>
      <c r="HK1" s="452" t="inlineStr">
        <is>
          <t>Turno13B</t>
        </is>
      </c>
      <c r="HL1" s="452" t="inlineStr">
        <is>
          <t>Sup13B</t>
        </is>
      </c>
      <c r="HM1" s="452" t="inlineStr">
        <is>
          <t>Tonpie13B</t>
        </is>
      </c>
      <c r="HN1" s="452" t="inlineStr">
        <is>
          <t>Ton13B</t>
        </is>
      </c>
      <c r="HO1" s="452" t="inlineStr">
        <is>
          <t>Tonha13B</t>
        </is>
      </c>
      <c r="HP1" s="452" t="inlineStr">
        <is>
          <t>Turno14B</t>
        </is>
      </c>
      <c r="HQ1" s="452" t="inlineStr">
        <is>
          <t>Sup14B</t>
        </is>
      </c>
      <c r="HR1" s="452" t="inlineStr">
        <is>
          <t>Tonpie14B</t>
        </is>
      </c>
      <c r="HS1" s="452" t="inlineStr">
        <is>
          <t>Ton14B</t>
        </is>
      </c>
      <c r="HT1" s="452" t="inlineStr">
        <is>
          <t>Tonha14B</t>
        </is>
      </c>
      <c r="HU1" s="452" t="inlineStr">
        <is>
          <t>Turno15B</t>
        </is>
      </c>
      <c r="HV1" s="452" t="inlineStr">
        <is>
          <t>Sup15B</t>
        </is>
      </c>
      <c r="HW1" s="452" t="inlineStr">
        <is>
          <t>Tonpie15B</t>
        </is>
      </c>
      <c r="HX1" s="452" t="inlineStr">
        <is>
          <t>Ton15B</t>
        </is>
      </c>
      <c r="HY1" s="452" t="inlineStr">
        <is>
          <t>Tonha15B</t>
        </is>
      </c>
    </row>
    <row r="2" ht="12.75" customFormat="1" customHeight="1" s="447">
      <c r="A2" s="452">
        <f>IF('Datos y cálculos'!$D$8="","",'Datos y cálculos'!$D$8)</f>
        <v/>
      </c>
      <c r="B2" s="453" t="n">
        <v>1472</v>
      </c>
      <c r="C2" s="453" t="n">
        <v>294</v>
      </c>
      <c r="D2" s="453" t="n">
        <v>27</v>
      </c>
      <c r="E2" s="453" t="n">
        <v>267</v>
      </c>
      <c r="F2" s="454" t="n">
        <v>30</v>
      </c>
      <c r="G2" s="452" t="n">
        <v>30</v>
      </c>
      <c r="H2" s="455" t="n">
        <v>2026</v>
      </c>
      <c r="I2" s="452">
        <f>IF('Datos y cálculos'!$B$182="","",'Datos y cálculos'!$B$182)</f>
        <v/>
      </c>
      <c r="J2" s="455">
        <f>IF('Datos y cálculos'!$D$182="","",'Datos y cálculos'!$D$182)</f>
        <v/>
      </c>
      <c r="K2" s="452">
        <f>IF('Datos y cálculos'!$B$183="","",'Datos y cálculos'!$B$183)</f>
        <v/>
      </c>
      <c r="L2" s="455">
        <f>IF('Datos y cálculos'!$D$183="","",'Datos y cálculos'!$D$183)</f>
        <v/>
      </c>
      <c r="M2" s="452">
        <f>IF('Datos y cálculos'!$B$184="","",'Datos y cálculos'!$B$184)</f>
        <v/>
      </c>
      <c r="N2" s="455">
        <f>IF('Datos y cálculos'!$D$184="","",'Datos y cálculos'!$D$184)</f>
        <v/>
      </c>
      <c r="O2" s="452">
        <f>IF('Datos y cálculos'!$B$185="","",'Datos y cálculos'!$B$185)</f>
        <v/>
      </c>
      <c r="P2" s="452">
        <f>IF('Datos y cálculos'!$D$185="","",'Datos y cálculos'!$D$185)</f>
        <v/>
      </c>
      <c r="Q2" s="452">
        <f>IF('Datos y cálculos'!$B$186="","",'Datos y cálculos'!$B$186)</f>
        <v/>
      </c>
      <c r="R2" s="452">
        <f>IF('Datos y cálculos'!$D$186="","",'Datos y cálculos'!$D$186)</f>
        <v/>
      </c>
      <c r="S2" s="452">
        <f>IF('Datos y cálculos'!$B$187="","",'Datos y cálculos'!$B$187)</f>
        <v/>
      </c>
      <c r="T2" s="452">
        <f>IF('Datos y cálculos'!$D$187="","",'Datos y cálculos'!$D$187)</f>
        <v/>
      </c>
      <c r="U2" s="452">
        <f>IF('Datos y cálculos'!$B$188="","",'Datos y cálculos'!$B$188)</f>
        <v/>
      </c>
      <c r="V2" s="452">
        <f>IF('Datos y cálculos'!$D$188="","",'Datos y cálculos'!$D$188)</f>
        <v/>
      </c>
      <c r="W2" s="452">
        <f>IF('Datos y cálculos'!$B$189="","",'Datos y cálculos'!$B$189)</f>
        <v/>
      </c>
      <c r="X2" s="452">
        <f>IF('Datos y cálculos'!$D$189="","",'Datos y cálculos'!$D$189)</f>
        <v/>
      </c>
      <c r="Y2" s="452">
        <f>IF('Datos y cálculos'!$B$190="","",'Datos y cálculos'!$B$190)</f>
        <v/>
      </c>
      <c r="Z2" s="452">
        <f>IF('Datos y cálculos'!$D$190="","",'Datos y cálculos'!$D$190)</f>
        <v/>
      </c>
      <c r="AA2" s="452">
        <f>IF('Datos y cálculos'!$B$191="","",'Datos y cálculos'!$B$191)</f>
        <v/>
      </c>
      <c r="AB2" s="452">
        <f>IF('Datos y cálculos'!$D$191="","",'Datos y cálculos'!$D$191)</f>
        <v/>
      </c>
      <c r="AC2" s="452">
        <f>IF('Datos y cálculos'!$B$192="","",'Datos y cálculos'!$B$192)</f>
        <v/>
      </c>
      <c r="AD2" s="452">
        <f>IF('Datos y cálculos'!$D$192="","",'Datos y cálculos'!$D$192)</f>
        <v/>
      </c>
      <c r="AE2" s="452">
        <f>IF('Datos y cálculos'!$B$193="","",'Datos y cálculos'!$B$193)</f>
        <v/>
      </c>
      <c r="AF2" s="452">
        <f>IF('Datos y cálculos'!$D$193="","",'Datos y cálculos'!$D$193)</f>
        <v/>
      </c>
      <c r="AG2" s="452">
        <f>IF('Datos y cálculos'!$B$194="","",'Datos y cálculos'!$B$194)</f>
        <v/>
      </c>
      <c r="AH2" s="452">
        <f>IF('Datos y cálculos'!$D$194="","",'Datos y cálculos'!$D$194)</f>
        <v/>
      </c>
      <c r="AI2" s="452">
        <f>IF('Datos y cálculos'!$B$195="","",'Datos y cálculos'!$B$195)</f>
        <v/>
      </c>
      <c r="AJ2" s="452">
        <f>IF('Datos y cálculos'!$D$195="","",'Datos y cálculos'!$D$195)</f>
        <v/>
      </c>
      <c r="AK2" s="452">
        <f>IF('Datos y cálculos'!$B$197="","",'Datos y cálculos'!$B$197)</f>
        <v/>
      </c>
      <c r="AL2" s="452">
        <f>IF('Datos y cálculos'!$D$197="","",'Datos y cálculos'!$D$197)</f>
        <v/>
      </c>
      <c r="AM2" s="452">
        <f>IF('Datos y cálculos'!$B$210="","",'Datos y cálculos'!$B$210)</f>
        <v/>
      </c>
      <c r="AN2" s="452">
        <f>IF('Datos y cálculos'!$E$210="","",'Datos y cálculos'!$E$210)</f>
        <v/>
      </c>
      <c r="AO2" s="452">
        <f>IF('Datos y cálculos'!$B$211="","",'Datos y cálculos'!$B$211)</f>
        <v/>
      </c>
      <c r="AP2" s="452">
        <f>IF('Datos y cálculos'!$E$211="","",'Datos y cálculos'!$E$211)</f>
        <v/>
      </c>
      <c r="AQ2" s="452">
        <f>IF('Datos y cálculos'!$B$212="","",'Datos y cálculos'!$B$212)</f>
        <v/>
      </c>
      <c r="AR2" s="452">
        <f>IF('Datos y cálculos'!$E$212="","",'Datos y cálculos'!$E$212)</f>
        <v/>
      </c>
      <c r="AS2" s="452">
        <f>IF('Datos y cálculos'!$B$213="","",'Datos y cálculos'!$B$213)</f>
        <v/>
      </c>
      <c r="AT2" s="452">
        <f>IF('Datos y cálculos'!$E$213="","",'Datos y cálculos'!$E$213)</f>
        <v/>
      </c>
      <c r="AU2" s="452">
        <f>IF('Datos y cálculos'!$B$214="","",'Datos y cálculos'!$B$214)</f>
        <v/>
      </c>
      <c r="AV2" s="452">
        <f>IF('Datos y cálculos'!$E$214="","",'Datos y cálculos'!$E$214)</f>
        <v/>
      </c>
      <c r="AW2" s="452">
        <f>IF('Datos y cálculos'!$B$215="","",'Datos y cálculos'!$B$215)</f>
        <v/>
      </c>
      <c r="AX2" s="452">
        <f>IF('Datos y cálculos'!$E$215="","",'Datos y cálculos'!$E$215)</f>
        <v/>
      </c>
      <c r="AY2" s="452">
        <f>IF('Datos y cálculos'!$B$216="","",'Datos y cálculos'!$B$216)</f>
        <v/>
      </c>
      <c r="AZ2" s="452">
        <f>IF('Datos y cálculos'!$E$216="","",'Datos y cálculos'!$E$216)</f>
        <v/>
      </c>
      <c r="BA2" s="452">
        <f>IF('Datos y cálculos'!$B$217="","",'Datos y cálculos'!$B$217)</f>
        <v/>
      </c>
      <c r="BB2" s="452">
        <f>IF('Datos y cálculos'!$E$217="","",'Datos y cálculos'!$E$217)</f>
        <v/>
      </c>
      <c r="BC2" s="452">
        <f>IF('Datos y cálculos'!$B$218="","",'Datos y cálculos'!$B$218)</f>
        <v/>
      </c>
      <c r="BD2" s="452">
        <f>IF('Datos y cálculos'!$E$218="","",'Datos y cálculos'!$E$218)</f>
        <v/>
      </c>
      <c r="BE2" s="452">
        <f>IF('Datos y cálculos'!$B$219="","",'Datos y cálculos'!$B$219)</f>
        <v/>
      </c>
      <c r="BF2" s="452">
        <f>IF('Datos y cálculos'!$E$219="","",'Datos y cálculos'!$E$219)</f>
        <v/>
      </c>
      <c r="BG2" s="452">
        <f>IF('Datos y cálculos'!$B$220="","",'Datos y cálculos'!$B$220)</f>
        <v/>
      </c>
      <c r="BH2" s="452">
        <f>IF('Datos y cálculos'!$E$220="","",'Datos y cálculos'!$E$220)</f>
        <v/>
      </c>
      <c r="BI2" s="452">
        <f>IF('Datos y cálculos'!$B$221="","",'Datos y cálculos'!$B$221)</f>
        <v/>
      </c>
      <c r="BJ2" s="452">
        <f>IF('Datos y cálculos'!$E$221="","",'Datos y cálculos'!$E$221)</f>
        <v/>
      </c>
      <c r="BK2" s="452">
        <f>IF('Datos y cálculos'!$B$222="","",'Datos y cálculos'!$B$222)</f>
        <v/>
      </c>
      <c r="BL2" s="452">
        <f>IF('Datos y cálculos'!$E$222="","",'Datos y cálculos'!$E$222)</f>
        <v/>
      </c>
      <c r="BM2" s="452">
        <f>IF('Datos y cálculos'!$B$223="","",'Datos y cálculos'!$B$223)</f>
        <v/>
      </c>
      <c r="BN2" s="452">
        <f>IF('Datos y cálculos'!$E$223="","",'Datos y cálculos'!$E$223)</f>
        <v/>
      </c>
      <c r="BO2" s="452">
        <f>IF('Datos y cálculos'!$B$224="","",'Datos y cálculos'!$B$224)</f>
        <v/>
      </c>
      <c r="BP2" s="452">
        <f>IF('Datos y cálculos'!$E$224="","",'Datos y cálculos'!$E$224)</f>
        <v/>
      </c>
      <c r="BQ2" s="455">
        <f>IF('Datos y cálculos'!$C$182="","",'Datos y cálculos'!$C$182)</f>
        <v/>
      </c>
      <c r="BR2" s="455">
        <f>IF('Datos y cálculos'!$C$183="","",'Datos y cálculos'!$C$183)</f>
        <v/>
      </c>
      <c r="BS2" s="455">
        <f>IF('Datos y cálculos'!$C$184="","",'Datos y cálculos'!$C$184)</f>
        <v/>
      </c>
      <c r="BT2" s="452">
        <f>IF('Datos y cálculos'!$C$185="","",'Datos y cálculos'!$C$185)</f>
        <v/>
      </c>
      <c r="BU2" s="452">
        <f>IF('Datos y cálculos'!$C$186="","",'Datos y cálculos'!$C$186)</f>
        <v/>
      </c>
      <c r="BV2" s="452">
        <f>IF('Datos y cálculos'!$C$187="","",'Datos y cálculos'!$C$187)</f>
        <v/>
      </c>
      <c r="BW2" s="452">
        <f>IF('Datos y cálculos'!$C$188="","",'Datos y cálculos'!$C$188)</f>
        <v/>
      </c>
      <c r="BX2" s="452">
        <f>IF('Datos y cálculos'!$C$189="","",'Datos y cálculos'!$C$189)</f>
        <v/>
      </c>
      <c r="BY2" s="452">
        <f>IF('Datos y cálculos'!$C$190="","",'Datos y cálculos'!$C$190)</f>
        <v/>
      </c>
      <c r="BZ2" s="452">
        <f>IF('Datos y cálculos'!$C$191="","",'Datos y cálculos'!$C$191)</f>
        <v/>
      </c>
      <c r="CA2" s="452">
        <f>IF('Datos y cálculos'!$C$192="","",'Datos y cálculos'!$C$192)</f>
        <v/>
      </c>
      <c r="CB2" s="452">
        <f>IF('Datos y cálculos'!$C$193="","",'Datos y cálculos'!$C$193)</f>
        <v/>
      </c>
      <c r="CC2" s="452">
        <f>IF('Datos y cálculos'!$C$194="","",'Datos y cálculos'!$C$194)</f>
        <v/>
      </c>
      <c r="CD2" s="452">
        <f>IF('Datos y cálculos'!$C$195="","",'Datos y cálculos'!$C$195)</f>
        <v/>
      </c>
      <c r="CE2" s="452">
        <f>IF('Datos y cálculos'!$C$196="","",'Datos y cálculos'!$C$196)</f>
        <v/>
      </c>
      <c r="CF2" s="452">
        <f>IF('Datos y cálculos'!$C$210="","",'Datos y cálculos'!$C$210)</f>
        <v/>
      </c>
      <c r="CG2" s="452">
        <f>IF('Datos y cálculos'!$C$211="","",'Datos y cálculos'!$C$211)</f>
        <v/>
      </c>
      <c r="CH2" s="452">
        <f>IF('Datos y cálculos'!$C$212="","",'Datos y cálculos'!$C$212)</f>
        <v/>
      </c>
      <c r="CI2" s="452">
        <f>IF('Datos y cálculos'!$C$213="","",'Datos y cálculos'!$C$213)</f>
        <v/>
      </c>
      <c r="CJ2" s="452">
        <f>IF('Datos y cálculos'!$C$214="","",'Datos y cálculos'!$C$214)</f>
        <v/>
      </c>
      <c r="CK2" s="452">
        <f>IF('Datos y cálculos'!$C$215="","",'Datos y cálculos'!$C$215)</f>
        <v/>
      </c>
      <c r="CL2" s="452">
        <f>IF('Datos y cálculos'!$C$216="","",'Datos y cálculos'!$C$216)</f>
        <v/>
      </c>
      <c r="CM2" s="452">
        <f>IF('Datos y cálculos'!$C$217="","",'Datos y cálculos'!$C$217)</f>
        <v/>
      </c>
      <c r="CN2" s="452">
        <f>IF('Datos y cálculos'!$C$218="","",'Datos y cálculos'!$C$218)</f>
        <v/>
      </c>
      <c r="CO2" s="452">
        <f>IF('Datos y cálculos'!$C$219="","",'Datos y cálculos'!$C$219)</f>
        <v/>
      </c>
      <c r="CP2" s="452">
        <f>IF('Datos y cálculos'!$C$220="","",'Datos y cálculos'!$C$220)</f>
        <v/>
      </c>
      <c r="CQ2" s="452">
        <f>IF('Datos y cálculos'!$C$221="","",'Datos y cálculos'!$C$221)</f>
        <v/>
      </c>
      <c r="CR2" s="452">
        <f>IF('Datos y cálculos'!$C$222="","",'Datos y cálculos'!$C$222)</f>
        <v/>
      </c>
      <c r="CS2" s="452">
        <f>IF('Datos y cálculos'!$C$223="","",'Datos y cálculos'!$C$223)</f>
        <v/>
      </c>
      <c r="CT2" s="452">
        <f>IF('Datos y cálculos'!$C$224="","",'Datos y cálculos'!$C$224)</f>
        <v/>
      </c>
      <c r="CU2" s="456">
        <f>IF('Datos y cálculos'!$F$16="","",'Datos y cálculos'!$F$16)</f>
        <v/>
      </c>
      <c r="CV2" s="456">
        <f>IF('Datos y cálculos'!$G$16="","",'Datos y cálculos'!$G$16)</f>
        <v/>
      </c>
      <c r="CW2" s="456">
        <f>IF('Datos y cálculos'!$H$16="","",'Datos y cálculos'!$H$16)</f>
        <v/>
      </c>
      <c r="CX2" s="457">
        <f>IF('Datos y cálculos'!$G$255="","",'Datos y cálculos'!$G$255)</f>
        <v/>
      </c>
      <c r="CY2" s="457">
        <f>IF('Datos y cálculos'!$G$256="","",'Datos y cálculos'!$G$256)</f>
        <v/>
      </c>
      <c r="CZ2" s="457">
        <f>IF('Datos y cálculos'!$G$257="","",'Datos y cálculos'!$G$257)</f>
        <v/>
      </c>
      <c r="DA2" s="457">
        <f>IF('Datos y cálculos'!$G$259="","",'Datos y cálculos'!$G$259)</f>
        <v/>
      </c>
      <c r="DB2" s="451">
        <f>IF('Datos y cálculos'!$H$255="","",'Datos y cálculos'!$H$255)</f>
        <v/>
      </c>
      <c r="DC2" s="451">
        <f>IF('Datos y cálculos'!$H$256="","",'Datos y cálculos'!$H$256)</f>
        <v/>
      </c>
      <c r="DD2" s="451">
        <f>IF('Datos y cálculos'!$H$257="","",'Datos y cálculos'!$H$257)</f>
        <v/>
      </c>
      <c r="DE2" s="451">
        <f>IF('Datos y cálculos'!$H$259="","",'Datos y cálculos'!$H$259)</f>
        <v/>
      </c>
      <c r="DF2" s="451">
        <f>IF('Datos y cálculos'!$I$255="","",'Datos y cálculos'!$I$255)</f>
        <v/>
      </c>
      <c r="DG2" s="451">
        <f>IF('Datos y cálculos'!$I$256="","",'Datos y cálculos'!$I$256)</f>
        <v/>
      </c>
      <c r="DH2" s="451">
        <f>IF('Datos y cálculos'!$I$257="","",'Datos y cálculos'!$I$257)</f>
        <v/>
      </c>
      <c r="DI2" s="451">
        <f>IF('Datos y cálculos'!$I$259="","",'Datos y cálculos'!$I$259)</f>
        <v/>
      </c>
      <c r="DJ2" s="451">
        <f>IF('Datos y cálculos'!$J$255="","",'Datos y cálculos'!$J$255)</f>
        <v/>
      </c>
      <c r="DK2" s="451">
        <f>IF('Datos y cálculos'!$J$256="","",'Datos y cálculos'!$J$256)</f>
        <v/>
      </c>
      <c r="DL2" s="451">
        <f>IF('Datos y cálculos'!$J$257="","",'Datos y cálculos'!$J$257)</f>
        <v/>
      </c>
      <c r="DM2" s="451">
        <f>IF('Datos y cálculos'!$J$259="","",'Datos y cálculos'!$J$259)</f>
        <v/>
      </c>
      <c r="DN2" s="455">
        <f>'1. Datos generales proyecto'!$F$8</f>
        <v/>
      </c>
      <c r="DO2" s="455">
        <f>IF('1. Datos generales proyecto'!$F$10="","",'1. Datos generales proyecto'!$F$10)</f>
        <v/>
      </c>
      <c r="DP2" s="455">
        <f>IF('1. Datos generales proyecto'!$F$12="","",'1. Datos generales proyecto'!$F$12)</f>
        <v/>
      </c>
      <c r="DQ2" s="452">
        <f>IF('1. Datos generales proyecto'!$Y$10="","",'1. Datos generales proyecto'!$Y$10)</f>
        <v/>
      </c>
      <c r="DR2" s="452">
        <f>IF('1. Datos generales proyecto'!$E$14="","",'1. Datos generales proyecto'!$E$14)</f>
        <v/>
      </c>
      <c r="DS2" s="458">
        <f>IF('1. Datos generales proyecto'!$I$14="","",'1. Datos generales proyecto'!$I$14)</f>
        <v/>
      </c>
      <c r="DT2" s="452">
        <f>IF('Datos y cálculos'!D187="","",'Datos y cálculos'!D187)</f>
        <v/>
      </c>
      <c r="DU2" s="452">
        <f>IF('Datos y cálculos'!E187="","",'Datos y cálculos'!E187)</f>
        <v/>
      </c>
      <c r="DV2" s="459">
        <f>IF('Datos y cálculos'!$E$183="","",'Datos y cálculos'!$E$183)</f>
        <v/>
      </c>
      <c r="DW2" s="454">
        <f>IF('Datos y cálculos'!$F$183="","",'Datos y cálculos'!$F$183)</f>
        <v/>
      </c>
      <c r="DX2" s="459">
        <f>IF('Datos y cálculos'!$E$184="","",'Datos y cálculos'!$E$184)</f>
        <v/>
      </c>
      <c r="DY2" s="454">
        <f>IF('Datos y cálculos'!$F$184="","",'Datos y cálculos'!$F$184)</f>
        <v/>
      </c>
      <c r="DZ2" s="452">
        <f>IF('Datos y cálculos'!$E$185="","",'Datos y cálculos'!$E$185)</f>
        <v/>
      </c>
      <c r="EA2" s="454">
        <f>IF('Datos y cálculos'!$F$185="","",'Datos y cálculos'!$F$185)</f>
        <v/>
      </c>
      <c r="EB2" s="452">
        <f>IF('Datos y cálculos'!$E$186="","",'Datos y cálculos'!$E$186)</f>
        <v/>
      </c>
      <c r="EC2" s="454">
        <f>IF('Datos y cálculos'!$F$186="","",'Datos y cálculos'!$F$186)</f>
        <v/>
      </c>
      <c r="ED2" s="452">
        <f>IF('Datos y cálculos'!$E$187="","",'Datos y cálculos'!$E$187)</f>
        <v/>
      </c>
      <c r="EE2" s="454">
        <f>IF('Datos y cálculos'!$F$187="","",'Datos y cálculos'!$F$187)</f>
        <v/>
      </c>
      <c r="EF2" s="452">
        <f>IF('Datos y cálculos'!$E$188="","",'Datos y cálculos'!$E$188)</f>
        <v/>
      </c>
      <c r="EG2" s="454">
        <f>IF('Datos y cálculos'!$F$188="","",'Datos y cálculos'!$F$188)</f>
        <v/>
      </c>
      <c r="EH2" s="452">
        <f>IF('Datos y cálculos'!$E$189="","",'Datos y cálculos'!$E$189)</f>
        <v/>
      </c>
      <c r="EI2" s="454">
        <f>IF('Datos y cálculos'!$F$189="","",'Datos y cálculos'!$F$189)</f>
        <v/>
      </c>
      <c r="EJ2" s="452">
        <f>IF('Datos y cálculos'!$E$190="","",'Datos y cálculos'!$E$190)</f>
        <v/>
      </c>
      <c r="EK2" s="454">
        <f>IF('Datos y cálculos'!$F$190="","",'Datos y cálculos'!$F$190)</f>
        <v/>
      </c>
      <c r="EL2" s="452">
        <f>IF('Datos y cálculos'!$E$191="","",'Datos y cálculos'!$E$191)</f>
        <v/>
      </c>
      <c r="EM2" s="454">
        <f>IF('Datos y cálculos'!$F$191="","",'Datos y cálculos'!$F$191)</f>
        <v/>
      </c>
      <c r="EN2" s="452">
        <f>IF('Datos y cálculos'!$E$192="","",'Datos y cálculos'!$E$192)</f>
        <v/>
      </c>
      <c r="EO2" s="454">
        <f>IF('Datos y cálculos'!$F$192="","",'Datos y cálculos'!$F$192)</f>
        <v/>
      </c>
      <c r="EP2" s="452">
        <f>IF('Datos y cálculos'!$E$193="","",'Datos y cálculos'!$E$193)</f>
        <v/>
      </c>
      <c r="EQ2" s="454">
        <f>IF('Datos y cálculos'!$F$193="","",'Datos y cálculos'!$F$193)</f>
        <v/>
      </c>
      <c r="ER2" s="452">
        <f>IF('Datos y cálculos'!$E$194="","",'Datos y cálculos'!$E$194)</f>
        <v/>
      </c>
      <c r="ES2" s="454">
        <f>IF('Datos y cálculos'!$F$194="","",'Datos y cálculos'!$F$194)</f>
        <v/>
      </c>
      <c r="ET2" s="452">
        <f>IF('Datos y cálculos'!$E$195="","",'Datos y cálculos'!$E$195)</f>
        <v/>
      </c>
      <c r="EU2" s="454">
        <f>IF('Datos y cálculos'!$F$195="","",'Datos y cálculos'!$F$195)</f>
        <v/>
      </c>
      <c r="EV2" s="452">
        <f>IF('Datos y cálculos'!$E$196="","",'Datos y cálculos'!$E$196)</f>
        <v/>
      </c>
      <c r="EW2" s="454">
        <f>IF('Datos y cálculos'!$F$196="","",'Datos y cálculos'!$F$196)</f>
        <v/>
      </c>
      <c r="EX2" s="452">
        <f>IF('Datos y cálculos'!$B$197="","",'Datos y cálculos'!$B$197)</f>
        <v/>
      </c>
      <c r="EY2" s="452">
        <f>IF('Datos y cálculos'!$D$197="","",'Datos y cálculos'!$D$197)</f>
        <v/>
      </c>
      <c r="EZ2" s="452">
        <f>IF('Datos y cálculos'!$C$197="","",'Datos y cálculos'!$C$197)</f>
        <v/>
      </c>
      <c r="FA2" s="452">
        <f>IF('Datos y cálculos'!$E$197="","",'Datos y cálculos'!$E$197)</f>
        <v/>
      </c>
      <c r="FB2" s="454">
        <f>IF('Datos y cálculos'!$F$197="","",'Datos y cálculos'!$F$197)</f>
        <v/>
      </c>
      <c r="FC2" s="453">
        <f>IF('Datos y cálculos'!$D$210="","",'Datos y cálculos'!$D$210)</f>
        <v/>
      </c>
      <c r="FD2" s="453">
        <f>IF('Datos y cálculos'!$F$210="","",'Datos y cálculos'!$F$210)</f>
        <v/>
      </c>
      <c r="FE2" s="452">
        <f>IF('Datos y cálculos'!$I$210="","",'Datos y cálculos'!$I$210)</f>
        <v/>
      </c>
      <c r="FF2" s="454">
        <f>IF('Datos y cálculos'!$I$210="","",'Datos y cálculos'!$I$210)</f>
        <v/>
      </c>
      <c r="FG2" s="454">
        <f>IF('Datos y cálculos'!$J$210="","",'Datos y cálculos'!$J$210)</f>
        <v/>
      </c>
      <c r="FH2" s="453">
        <f>IF('Datos y cálculos'!$D$211="","",'Datos y cálculos'!$D$211)</f>
        <v/>
      </c>
      <c r="FI2" s="453">
        <f>IF('Datos y cálculos'!$F$211="","",'Datos y cálculos'!$F$211)</f>
        <v/>
      </c>
      <c r="FJ2" s="452">
        <f>IF('Datos y cálculos'!$H$211="","",'Datos y cálculos'!$H$211)</f>
        <v/>
      </c>
      <c r="FK2" s="454">
        <f>IF('Datos y cálculos'!$I$211="","",'Datos y cálculos'!$I$211)</f>
        <v/>
      </c>
      <c r="FL2" s="454">
        <f>IF('Datos y cálculos'!$J$211="","",'Datos y cálculos'!$J$211)</f>
        <v/>
      </c>
      <c r="FM2" s="453">
        <f>IF('Datos y cálculos'!$D$212="","",'Datos y cálculos'!$D$212)</f>
        <v/>
      </c>
      <c r="FN2" s="453">
        <f>IF('Datos y cálculos'!$F$212="","",'Datos y cálculos'!$F$212)</f>
        <v/>
      </c>
      <c r="FO2" s="452">
        <f>IF('Datos y cálculos'!$H$212="","",'Datos y cálculos'!$H$212)</f>
        <v/>
      </c>
      <c r="FP2" s="454">
        <f>IF('Datos y cálculos'!$I$212="","",'Datos y cálculos'!$I$212)</f>
        <v/>
      </c>
      <c r="FQ2" s="454">
        <f>IF('Datos y cálculos'!$J$212="","",'Datos y cálculos'!$J$212)</f>
        <v/>
      </c>
      <c r="FR2" s="453">
        <f>IF('Datos y cálculos'!$D$213="","",'Datos y cálculos'!$D$213)</f>
        <v/>
      </c>
      <c r="FS2" s="453">
        <f>IF('Datos y cálculos'!$F$213="","",'Datos y cálculos'!$F$213)</f>
        <v/>
      </c>
      <c r="FT2" s="452">
        <f>IF('Datos y cálculos'!$H$213="","",'Datos y cálculos'!$H$213)</f>
        <v/>
      </c>
      <c r="FU2" s="454">
        <f>IF('Datos y cálculos'!$I$213="","",'Datos y cálculos'!$I$213)</f>
        <v/>
      </c>
      <c r="FV2" s="454">
        <f>IF('Datos y cálculos'!$J$213="","",'Datos y cálculos'!$J$213)</f>
        <v/>
      </c>
      <c r="FW2" s="453">
        <f>IF('Datos y cálculos'!$D$214="","",'Datos y cálculos'!$D$214)</f>
        <v/>
      </c>
      <c r="FX2" s="453">
        <f>IF('Datos y cálculos'!$F$214="","",'Datos y cálculos'!$F$214)</f>
        <v/>
      </c>
      <c r="FY2" s="452">
        <f>IF('Datos y cálculos'!$H$214="","",'Datos y cálculos'!$H$214)</f>
        <v/>
      </c>
      <c r="FZ2" s="454">
        <f>IF('Datos y cálculos'!$I$214="","",'Datos y cálculos'!$I$214)</f>
        <v/>
      </c>
      <c r="GA2" s="454">
        <f>IF('Datos y cálculos'!$J$214="","",'Datos y cálculos'!$J$214)</f>
        <v/>
      </c>
      <c r="GB2" s="453">
        <f>IF('Datos y cálculos'!$D$215="","",'Datos y cálculos'!$D$215)</f>
        <v/>
      </c>
      <c r="GC2" s="453">
        <f>IF('Datos y cálculos'!$F$215="","",'Datos y cálculos'!$F$215)</f>
        <v/>
      </c>
      <c r="GD2" s="452">
        <f>IF('Datos y cálculos'!$H$215="","",'Datos y cálculos'!$H$215)</f>
        <v/>
      </c>
      <c r="GE2" s="454">
        <f>IF('Datos y cálculos'!$I$215="","",'Datos y cálculos'!$I$215)</f>
        <v/>
      </c>
      <c r="GF2" s="454">
        <f>IF('Datos y cálculos'!$J$215="","",'Datos y cálculos'!$J$215)</f>
        <v/>
      </c>
      <c r="GG2" s="453">
        <f>IF('Datos y cálculos'!$D$216="","",'Datos y cálculos'!$D$216)</f>
        <v/>
      </c>
      <c r="GH2" s="453">
        <f>IF('Datos y cálculos'!$F$216="","",'Datos y cálculos'!$F$216)</f>
        <v/>
      </c>
      <c r="GI2" s="452">
        <f>IF('Datos y cálculos'!$H$216="","",'Datos y cálculos'!$H$216)</f>
        <v/>
      </c>
      <c r="GJ2" s="454">
        <f>IF('Datos y cálculos'!$I$216="","",'Datos y cálculos'!$I$216)</f>
        <v/>
      </c>
      <c r="GK2" s="454">
        <f>IF('Datos y cálculos'!$J$216="","",'Datos y cálculos'!$J$216)</f>
        <v/>
      </c>
      <c r="GL2" s="453">
        <f>IF('Datos y cálculos'!$D$217="","",'Datos y cálculos'!$D$217)</f>
        <v/>
      </c>
      <c r="GM2" s="453">
        <f>IF('Datos y cálculos'!$F$217="","",'Datos y cálculos'!$F$217)</f>
        <v/>
      </c>
      <c r="GN2" s="452">
        <f>IF('Datos y cálculos'!$H$217="","",'Datos y cálculos'!$H$217)</f>
        <v/>
      </c>
      <c r="GO2" s="454">
        <f>IF('Datos y cálculos'!$I$217="","",'Datos y cálculos'!$I$217)</f>
        <v/>
      </c>
      <c r="GP2" s="454">
        <f>IF('Datos y cálculos'!$J$217="","",'Datos y cálculos'!$J$217)</f>
        <v/>
      </c>
      <c r="GQ2" s="453">
        <f>IF('Datos y cálculos'!$D$218="","",'Datos y cálculos'!$D$218)</f>
        <v/>
      </c>
      <c r="GR2" s="453">
        <f>IF('Datos y cálculos'!$F$218="","",'Datos y cálculos'!$F$218)</f>
        <v/>
      </c>
      <c r="GS2" s="452">
        <f>IF('Datos y cálculos'!$H$218="","",'Datos y cálculos'!$H$218)</f>
        <v/>
      </c>
      <c r="GT2" s="454">
        <f>IF('Datos y cálculos'!$I$218="","",'Datos y cálculos'!$I$218)</f>
        <v/>
      </c>
      <c r="GU2" s="454">
        <f>IF('Datos y cálculos'!$J$218="","",'Datos y cálculos'!$J$218)</f>
        <v/>
      </c>
      <c r="GV2" s="453">
        <f>IF('Datos y cálculos'!$D$219="","",'Datos y cálculos'!$D$219)</f>
        <v/>
      </c>
      <c r="GW2" s="453">
        <f>IF('Datos y cálculos'!$E$219="","",'Datos y cálculos'!$E$219)</f>
        <v/>
      </c>
      <c r="GX2" s="453">
        <f>IF('Datos y cálculos'!$F$219="","",'Datos y cálculos'!$F$219)</f>
        <v/>
      </c>
      <c r="GY2" s="453">
        <f>IF('Datos y cálculos'!$G$219="","",'Datos y cálculos'!$G$219)</f>
        <v/>
      </c>
      <c r="GZ2" s="453">
        <f>IF('Datos y cálculos'!$H$219="","",'Datos y cálculos'!$H$219)</f>
        <v/>
      </c>
      <c r="HA2" s="453">
        <f>IF('Datos y cálculos'!$D$220="","",'Datos y cálculos'!$D$220)</f>
        <v/>
      </c>
      <c r="HB2" s="453">
        <f>IF('Datos y cálculos'!$E$220="","",'Datos y cálculos'!$E$220)</f>
        <v/>
      </c>
      <c r="HC2" s="453">
        <f>IF('Datos y cálculos'!$F$220="","",'Datos y cálculos'!$F$220)</f>
        <v/>
      </c>
      <c r="HD2" s="453">
        <f>IF('Datos y cálculos'!$G$220="","",'Datos y cálculos'!$G$220)</f>
        <v/>
      </c>
      <c r="HE2" s="453">
        <f>IF('Datos y cálculos'!$H$220="","",'Datos y cálculos'!$H$220)</f>
        <v/>
      </c>
      <c r="HF2" s="453">
        <f>IF('Datos y cálculos'!$D$221="","",'Datos y cálculos'!$D$221)</f>
        <v/>
      </c>
      <c r="HG2" s="453">
        <f>IF('Datos y cálculos'!$E$221="","",'Datos y cálculos'!$E$221)</f>
        <v/>
      </c>
      <c r="HH2" s="453">
        <f>IF('Datos y cálculos'!$F$221="","",'Datos y cálculos'!$F$221)</f>
        <v/>
      </c>
      <c r="HI2" s="453">
        <f>IF('Datos y cálculos'!$G$221="","",'Datos y cálculos'!$G$221)</f>
        <v/>
      </c>
      <c r="HJ2" s="453">
        <f>IF('Datos y cálculos'!$H$221="","",'Datos y cálculos'!$H$221)</f>
        <v/>
      </c>
      <c r="HK2" s="453">
        <f>IF('Datos y cálculos'!$D$222="","",'Datos y cálculos'!$D$222)</f>
        <v/>
      </c>
      <c r="HL2" s="453">
        <f>IF('Datos y cálculos'!$E$222="","",'Datos y cálculos'!$E$222)</f>
        <v/>
      </c>
      <c r="HM2" s="453">
        <f>IF('Datos y cálculos'!$F$222="","",'Datos y cálculos'!$F$222)</f>
        <v/>
      </c>
      <c r="HN2" s="453">
        <f>IF('Datos y cálculos'!$G$222="","",'Datos y cálculos'!$G$222)</f>
        <v/>
      </c>
      <c r="HO2" s="453">
        <f>IF('Datos y cálculos'!$H$222="","",'Datos y cálculos'!$H$222)</f>
        <v/>
      </c>
      <c r="HP2" s="453">
        <f>IF('Datos y cálculos'!$D$223="","",'Datos y cálculos'!$D$223)</f>
        <v/>
      </c>
      <c r="HQ2" s="453">
        <f>IF('Datos y cálculos'!$E$223="","",'Datos y cálculos'!$E$223)</f>
        <v/>
      </c>
      <c r="HR2" s="453">
        <f>IF('Datos y cálculos'!$F$223="","",'Datos y cálculos'!$F$223)</f>
        <v/>
      </c>
      <c r="HS2" s="453">
        <f>IF('Datos y cálculos'!$G$223="","",'Datos y cálculos'!$G$223)</f>
        <v/>
      </c>
      <c r="HT2" s="453">
        <f>IF('Datos y cálculos'!$H$223="","",'Datos y cálculos'!$H$223)</f>
        <v/>
      </c>
      <c r="HU2" s="453">
        <f>IF('Datos y cálculos'!$D$224="","",'Datos y cálculos'!$D$224)</f>
        <v/>
      </c>
      <c r="HV2" s="453">
        <f>IF('Datos y cálculos'!$E$224="","",'Datos y cálculos'!$E$224)</f>
        <v/>
      </c>
      <c r="HW2" s="453">
        <f>IF('Datos y cálculos'!$F$224="","",'Datos y cálculos'!$F$224)</f>
        <v/>
      </c>
      <c r="HX2" s="453">
        <f>IF('Datos y cálculos'!$G$224="","",'Datos y cálculos'!$G$224)</f>
        <v/>
      </c>
      <c r="HY2" s="453">
        <f>IF('Datos y cálculos'!$H$224="","",'Datos y cálculos'!$H$224)</f>
        <v/>
      </c>
    </row>
    <row r="3" ht="12.75" customHeight="1" s="260">
      <c r="AK3" s="460" t="n"/>
      <c r="BV3" s="460" t="n"/>
      <c r="BW3" s="460" t="n"/>
      <c r="BX3" s="460" t="n"/>
      <c r="BZ3" s="460" t="n"/>
      <c r="CA3" s="460" t="n"/>
      <c r="CB3" s="460" t="n"/>
      <c r="CD3" s="460" t="n"/>
      <c r="CE3" s="460" t="n"/>
      <c r="CF3" s="460" t="n"/>
      <c r="CG3" s="460" t="n"/>
      <c r="CH3" s="460" t="n"/>
      <c r="CI3" s="460" t="n"/>
      <c r="CJ3" s="460" t="n"/>
      <c r="CK3" s="460" t="n"/>
      <c r="CL3" s="460" t="n"/>
      <c r="CM3" s="460" t="n"/>
      <c r="CN3" s="460" t="n"/>
      <c r="CO3" s="460" t="n"/>
      <c r="CP3" s="460" t="n"/>
      <c r="CQ3" s="460" t="n"/>
      <c r="CR3" s="460" t="n"/>
      <c r="CS3" s="460" t="n"/>
      <c r="CT3" s="460" t="n"/>
    </row>
    <row r="9" ht="12.75" customHeight="1" s="260">
      <c r="AJ9" s="461" t="n"/>
      <c r="AK9" s="461" t="n"/>
      <c r="AL9" s="461" t="n"/>
      <c r="AM9" s="461" t="n"/>
    </row>
    <row r="10" ht="12.75" customHeight="1" s="260">
      <c r="AJ10" s="461" t="n"/>
      <c r="AK10" s="461" t="n"/>
      <c r="AL10" s="461" t="n"/>
      <c r="AM10" s="461" t="n"/>
    </row>
    <row r="11" ht="12.75" customHeight="1" s="260">
      <c r="AJ11" s="461" t="n"/>
      <c r="AK11" s="461" t="n"/>
      <c r="AL11" s="461" t="n"/>
      <c r="AM11" s="461" t="n"/>
    </row>
    <row r="13" ht="12.75" customHeight="1" s="260">
      <c r="C13" s="461" t="n"/>
      <c r="D13" s="461" t="n"/>
      <c r="E13" s="461" t="n"/>
      <c r="F13" s="461" t="n"/>
    </row>
    <row r="14" ht="12.75" customHeight="1" s="260">
      <c r="C14" s="461" t="n"/>
      <c r="D14" s="461" t="n"/>
      <c r="E14" s="461" t="n"/>
      <c r="F14" s="461" t="n"/>
    </row>
    <row r="15" ht="12.75" customHeight="1" s="260">
      <c r="C15" s="461" t="n"/>
      <c r="D15" s="461" t="n"/>
      <c r="E15" s="461" t="n"/>
      <c r="F15" s="461" t="n"/>
    </row>
    <row r="16" ht="12.75" customHeight="1" s="260">
      <c r="C16" s="461" t="n"/>
      <c r="D16" s="461" t="n"/>
      <c r="E16" s="461" t="n"/>
      <c r="F16" s="461" t="n"/>
    </row>
    <row r="17" ht="12.75" customHeight="1" s="260">
      <c r="C17" s="461" t="n"/>
      <c r="D17" s="461" t="n"/>
      <c r="E17" s="461" t="n"/>
      <c r="F17" s="461" t="n"/>
    </row>
  </sheetData>
  <sheetProtection selectLockedCells="0" selectUnlockedCells="0" algorithmName="SHA-512" sheet="1" objects="1" insertRows="1" insertHyperlinks="1" autoFilter="1" scenarios="1" formatColumns="1" deleteColumns="1" insertColumns="1" pivotTables="1" deleteRows="1" formatCells="1" saltValue="647f+QztToB8HOphvpb8ew==" formatRows="1" sort="1" spinCount="100000" hashValue="3nFK2XYgCFp6fj7RGr2eYSCSbKW7B121xnD7B0MOVQJfzV+pL18cJCP9LeqZxLbYxImgL7R84vshTGhZCLLRWw=="/>
  <printOptions horizontalCentered="0" verticalCentered="0" headings="0" gridLines="0" gridLinesSet="1"/>
  <pageMargins left="0.7" right="0.7" top="0.75" bottom="0.75" header="0.511811023622047" footer="0.511811023622047"/>
  <pageSetup orientation="portrait" paperSize="9" scale="100" fitToHeight="1" fitToWidth="1" pageOrder="downThenOver" blackAndWhite="0" draft="0" horizontalDpi="300" verticalDpi="300" copies="1"/>
</worksheet>
</file>

<file path=xl/worksheets/sheet8.xml><?xml version="1.0" encoding="utf-8"?>
<worksheet xmlns="http://schemas.openxmlformats.org/spreadsheetml/2006/main">
  <sheetPr filterMode="0">
    <outlinePr summaryBelow="1" summaryRight="1"/>
    <pageSetUpPr fitToPage="0"/>
  </sheetPr>
  <dimension ref="A2:BO267"/>
  <sheetViews>
    <sheetView showFormulas="0" showGridLines="0" showRowColHeaders="0" showZeros="1" rightToLeft="0" tabSelected="0" showOutlineSymbols="1" defaultGridColor="1" view="normal" topLeftCell="A245" colorId="64" zoomScale="115" zoomScaleNormal="115" zoomScalePageLayoutView="100" workbookViewId="0">
      <selection pane="topLeft" activeCell="M109" activeCellId="0" sqref="M109"/>
    </sheetView>
  </sheetViews>
  <sheetFormatPr baseColWidth="8" defaultColWidth="11.42578125" defaultRowHeight="12.75" customHeight="0" zeroHeight="0" outlineLevelRow="0"/>
  <cols>
    <col width="3.29" customWidth="1" style="446" min="1" max="1"/>
    <col width="38.14" customWidth="1" style="462" min="2" max="2"/>
    <col width="15.29" customWidth="1" style="462" min="3" max="3"/>
    <col width="14" customWidth="1" style="462" min="4" max="5"/>
    <col width="14" customWidth="1" style="446" min="6" max="6"/>
    <col width="13.71" customWidth="1" style="446" min="7" max="7"/>
    <col width="14.42" customWidth="1" style="446" min="8" max="8"/>
    <col width="17.15" customWidth="1" style="446" min="9" max="10"/>
    <col width="1.29" customWidth="1" style="446" min="11" max="11"/>
    <col width="17.15" customWidth="1" style="446" min="12" max="12"/>
    <col width="14.42" customWidth="1" style="446" min="13" max="14"/>
    <col width="11.43" customWidth="1" style="446" min="15" max="18"/>
    <col width="18.71" customWidth="1" style="446" min="19" max="19"/>
    <col width="17" customWidth="1" style="446" min="20" max="20"/>
    <col width="11.43" customWidth="1" style="446" min="21" max="16384"/>
  </cols>
  <sheetData>
    <row r="2" ht="15" customHeight="1" s="260">
      <c r="B2" s="463" t="n"/>
    </row>
    <row r="3" ht="16.5" customHeight="1" s="260">
      <c r="B3" s="464" t="inlineStr">
        <is>
          <t>1. Datos generales del proyecto</t>
        </is>
      </c>
      <c r="D3" s="465" t="n"/>
    </row>
    <row r="4" ht="16.5" customHeight="1" s="260">
      <c r="B4" s="464">
        <f>A82</f>
        <v/>
      </c>
    </row>
    <row r="5" ht="16.5" customHeight="1" s="260">
      <c r="B5" s="464">
        <f>A177</f>
        <v/>
      </c>
      <c r="C5" s="466" t="n"/>
    </row>
    <row r="6" ht="16.5" customHeight="1" s="260">
      <c r="B6" s="464">
        <f>A239</f>
        <v/>
      </c>
    </row>
    <row r="7" ht="12.75" customHeight="1" s="260">
      <c r="B7" s="465" t="n"/>
    </row>
    <row r="8" ht="12.75" customFormat="1" customHeight="1" s="446">
      <c r="A8" s="466" t="inlineStr">
        <is>
          <t>1. Datos generales del proyecto</t>
        </is>
      </c>
      <c r="C8" s="467" t="inlineStr">
        <is>
          <t>Cód PA</t>
        </is>
      </c>
      <c r="D8" s="468">
        <f>'1. Datos generales proyecto'!Z4</f>
        <v/>
      </c>
    </row>
    <row r="9" ht="12.75" customFormat="1" customHeight="1" s="446">
      <c r="A9" s="466" t="n"/>
    </row>
    <row r="10" ht="12.75" customFormat="1" customHeight="1" s="446">
      <c r="A10" s="466" t="n"/>
      <c r="B10" s="469" t="inlineStr">
        <is>
          <t>Tipo de solicitud</t>
        </is>
      </c>
      <c r="G10" s="470" t="n"/>
    </row>
    <row r="11" ht="12.75" customFormat="1" customHeight="1" s="446">
      <c r="A11" s="466" t="n"/>
      <c r="B11" s="471" t="inlineStr">
        <is>
          <t>Nuevo proyecto</t>
        </is>
      </c>
      <c r="D11" s="460" t="n"/>
    </row>
    <row r="12" ht="12.75" customFormat="1" customHeight="1" s="446">
      <c r="A12" s="466" t="n"/>
      <c r="B12" s="471" t="inlineStr">
        <is>
          <t>Proyecto ya inscrito - recálculo: ampliación</t>
        </is>
      </c>
      <c r="D12" s="460" t="n"/>
    </row>
    <row r="13" ht="25.5" customFormat="1" customHeight="1" s="446">
      <c r="A13" s="466" t="n"/>
      <c r="B13" s="471" t="inlineStr">
        <is>
          <t>Proyecto ya inscrito - recálculo: pérdida parcial de la masa</t>
        </is>
      </c>
      <c r="D13" s="460" t="n"/>
    </row>
    <row r="14" ht="12.75" customFormat="1" customHeight="1" s="446">
      <c r="A14" s="466" t="n"/>
    </row>
    <row r="15" ht="13.5" customFormat="1" customHeight="1" s="446">
      <c r="A15" s="466" t="n"/>
      <c r="B15" s="467" t="inlineStr">
        <is>
          <t>Periodo de permanencia</t>
        </is>
      </c>
      <c r="C15" s="468">
        <f>'1. Datos generales proyecto'!S16</f>
        <v/>
      </c>
      <c r="E15" s="472" t="inlineStr">
        <is>
          <t>Año ini. plant. 1</t>
        </is>
      </c>
      <c r="F15" s="472" t="inlineStr">
        <is>
          <t>Año plant. 2</t>
        </is>
      </c>
      <c r="G15" s="472" t="inlineStr">
        <is>
          <t>Año plant. 3</t>
        </is>
      </c>
      <c r="H15" s="472" t="inlineStr">
        <is>
          <t>Año plant. 4</t>
        </is>
      </c>
    </row>
    <row r="16" ht="13.5" customFormat="1" customHeight="1" s="446">
      <c r="A16" s="466" t="n"/>
      <c r="E16" s="473">
        <f>IF(ISNUMBER('1. Datos generales proyecto'!$I$16),'1. Datos generales proyecto'!$I$16,"")</f>
        <v/>
      </c>
      <c r="F16" s="473">
        <f>IF(ISNUMBER('1. Datos generales proyecto'!F22),'1. Datos generales proyecto'!F22,"")</f>
        <v/>
      </c>
      <c r="G16" s="473">
        <f>IF(ISNUMBER('1. Datos generales proyecto'!L22),'1. Datos generales proyecto'!L22,"")</f>
        <v/>
      </c>
      <c r="H16" s="473">
        <f>IF(ISNUMBER('1. Datos generales proyecto'!S22),'1. Datos generales proyecto'!S22,"")</f>
        <v/>
      </c>
    </row>
    <row r="17" ht="13.5" customFormat="1" customHeight="1" s="446">
      <c r="B17" s="467" t="inlineStr">
        <is>
          <t>Año de inicio del proyecto</t>
        </is>
      </c>
      <c r="C17" s="473">
        <f>IF(ISNUMBER('1. Datos generales proyecto'!I16),'1. Datos generales proyecto'!I16,"")</f>
        <v/>
      </c>
    </row>
    <row r="18" ht="13.5" customFormat="1" customHeight="1" s="446">
      <c r="E18" s="460" t="inlineStr">
        <is>
          <t>Se permiten hasta 3 nuevos cálculos</t>
        </is>
      </c>
      <c r="K18" s="467" t="n"/>
    </row>
    <row r="19" ht="13.5" customFormat="1" customHeight="1" s="446">
      <c r="B19" s="467" t="inlineStr">
        <is>
          <t>Superficie plantación total</t>
        </is>
      </c>
      <c r="C19" s="474">
        <f>'1. Datos generales proyecto'!P57</f>
        <v/>
      </c>
    </row>
    <row r="20" ht="13.5" customFormat="1" customHeight="1" s="446"/>
    <row r="21" ht="12.75" customFormat="1" customHeight="1" s="446">
      <c r="B21" s="467" t="inlineStr">
        <is>
          <t>Sup. plantación A</t>
        </is>
      </c>
      <c r="C21" s="474">
        <f>'1. Datos generales proyecto'!P57-'2. Estimación absorción total'!G54</f>
        <v/>
      </c>
      <c r="E21" s="469" t="inlineStr">
        <is>
          <t>Lista_años_plantación</t>
        </is>
      </c>
      <c r="G21" s="469" t="inlineStr">
        <is>
          <t>Lista_años_plantación</t>
        </is>
      </c>
    </row>
    <row r="22" ht="14.25" customFormat="1" customHeight="1" s="446">
      <c r="B22" s="467" t="n"/>
      <c r="E22" s="475">
        <f>IF(ISNUMBER('1. Datos generales proyecto'!$I$16),'1. Datos generales proyecto'!$I$16,"")</f>
        <v/>
      </c>
      <c r="G22" s="476" t="inlineStr">
        <is>
          <t>Cambio de uso de suelo</t>
        </is>
      </c>
    </row>
    <row r="23" ht="25.5" customFormat="1" customHeight="1" s="446">
      <c r="B23" s="467" t="inlineStr">
        <is>
          <t>Sup. plantación B</t>
        </is>
      </c>
      <c r="C23" s="474">
        <f>'2. Estimación absorción total'!G54</f>
        <v/>
      </c>
      <c r="E23" s="475">
        <f>IF(ISNUMBER('1. Datos generales proyecto'!$F$22),'1. Datos generales proyecto'!$F$22,"")</f>
        <v/>
      </c>
      <c r="G23" s="476" t="inlineStr">
        <is>
          <t>Bosque incendiado</t>
        </is>
      </c>
    </row>
    <row r="24" ht="12.75" customFormat="1" customHeight="1" s="446">
      <c r="E24" s="475">
        <f>IF(ISNUMBER('1. Datos generales proyecto'!$L$22),'1. Datos generales proyecto'!$L$22,"")</f>
        <v/>
      </c>
    </row>
    <row r="25" ht="12.75" customFormat="1" customHeight="1" s="446">
      <c r="B25" s="467" t="inlineStr">
        <is>
          <t>Provincia</t>
        </is>
      </c>
      <c r="C25" s="474">
        <f>'1. Datos generales proyecto'!E14</f>
        <v/>
      </c>
      <c r="E25" s="475">
        <f>IF(ISNUMBER('1. Datos generales proyecto'!$S$22),'1. Datos generales proyecto'!$S$22,"")</f>
        <v/>
      </c>
    </row>
    <row r="26" ht="12.75" customFormat="1" customHeight="1" s="446"/>
    <row r="27" ht="12.75" customHeight="1" s="260">
      <c r="B27" s="467" t="n"/>
      <c r="E27" s="446" t="n"/>
    </row>
    <row r="28" ht="12.75" customHeight="1" s="260">
      <c r="B28" s="469" t="inlineStr">
        <is>
          <t>Lista provincias</t>
        </is>
      </c>
      <c r="E28" s="446" t="n"/>
    </row>
    <row r="29" ht="12.75" customHeight="1" s="260">
      <c r="B29" s="471" t="inlineStr">
        <is>
          <t>Albacete</t>
        </is>
      </c>
      <c r="E29" s="446" t="n"/>
    </row>
    <row r="30" ht="12.75" customHeight="1" s="260">
      <c r="B30" s="471" t="inlineStr">
        <is>
          <t>Alicante/Alacant</t>
        </is>
      </c>
      <c r="E30" s="446" t="n"/>
    </row>
    <row r="31" ht="12.75" customHeight="1" s="260">
      <c r="B31" s="471" t="inlineStr">
        <is>
          <t>Almería</t>
        </is>
      </c>
      <c r="E31" s="446" t="n"/>
    </row>
    <row r="32" ht="12.75" customHeight="1" s="260">
      <c r="B32" s="471" t="inlineStr">
        <is>
          <t>Araba/Álava</t>
        </is>
      </c>
      <c r="E32" s="446" t="n"/>
    </row>
    <row r="33" ht="12.75" customHeight="1" s="260">
      <c r="B33" s="471" t="inlineStr">
        <is>
          <t>Asturias</t>
        </is>
      </c>
      <c r="E33" s="446" t="n"/>
    </row>
    <row r="34" ht="12.75" customHeight="1" s="260">
      <c r="B34" s="471" t="inlineStr">
        <is>
          <t>Ávila</t>
        </is>
      </c>
    </row>
    <row r="35" ht="12.75" customHeight="1" s="260">
      <c r="B35" s="471" t="inlineStr">
        <is>
          <t>Badajoz</t>
        </is>
      </c>
    </row>
    <row r="36" ht="12.75" customHeight="1" s="260">
      <c r="B36" s="471" t="inlineStr">
        <is>
          <t>Balears, Illes</t>
        </is>
      </c>
    </row>
    <row r="37" ht="12.75" customHeight="1" s="260">
      <c r="B37" s="471" t="inlineStr">
        <is>
          <t>Barcelona</t>
        </is>
      </c>
    </row>
    <row r="38" ht="12.75" customHeight="1" s="260">
      <c r="B38" s="471" t="inlineStr">
        <is>
          <t>Bizkaia</t>
        </is>
      </c>
    </row>
    <row r="39" ht="12.75" customHeight="1" s="260">
      <c r="B39" s="471" t="inlineStr">
        <is>
          <t>Burgos</t>
        </is>
      </c>
    </row>
    <row r="40" ht="12.75" customHeight="1" s="260">
      <c r="B40" s="471" t="inlineStr">
        <is>
          <t>Cáceres</t>
        </is>
      </c>
    </row>
    <row r="41" ht="12.75" customHeight="1" s="260">
      <c r="B41" s="471" t="inlineStr">
        <is>
          <t>Cádiz</t>
        </is>
      </c>
    </row>
    <row r="42" ht="12.75" customHeight="1" s="260">
      <c r="B42" s="471" t="inlineStr">
        <is>
          <t>Cantabria</t>
        </is>
      </c>
    </row>
    <row r="43" ht="12.75" customHeight="1" s="260">
      <c r="B43" s="471" t="inlineStr">
        <is>
          <t>Castellón/Castelló</t>
        </is>
      </c>
    </row>
    <row r="44" ht="12.75" customHeight="1" s="260">
      <c r="B44" s="471" t="inlineStr">
        <is>
          <t>Ciudad Real</t>
        </is>
      </c>
    </row>
    <row r="45" ht="12.75" customHeight="1" s="260">
      <c r="B45" s="471" t="inlineStr">
        <is>
          <t>Córdoba</t>
        </is>
      </c>
    </row>
    <row r="46" ht="12.75" customHeight="1" s="260">
      <c r="B46" s="471" t="inlineStr">
        <is>
          <t>Coruña, A</t>
        </is>
      </c>
    </row>
    <row r="47" ht="12.75" customHeight="1" s="260">
      <c r="B47" s="471" t="inlineStr">
        <is>
          <t>Cuenca</t>
        </is>
      </c>
    </row>
    <row r="48" ht="12.75" customHeight="1" s="260">
      <c r="B48" s="471" t="inlineStr">
        <is>
          <t>Gipuzkoa</t>
        </is>
      </c>
    </row>
    <row r="49" ht="12.75" customHeight="1" s="260">
      <c r="B49" s="471" t="inlineStr">
        <is>
          <t>Girona</t>
        </is>
      </c>
    </row>
    <row r="50" ht="12.75" customHeight="1" s="260">
      <c r="B50" s="471" t="inlineStr">
        <is>
          <t>Granada</t>
        </is>
      </c>
    </row>
    <row r="51" ht="12.75" customHeight="1" s="260">
      <c r="B51" s="471" t="inlineStr">
        <is>
          <t>Guadalajara</t>
        </is>
      </c>
    </row>
    <row r="52" ht="12.75" customHeight="1" s="260">
      <c r="B52" s="471" t="inlineStr">
        <is>
          <t>Huelva</t>
        </is>
      </c>
    </row>
    <row r="53" ht="12.75" customHeight="1" s="260">
      <c r="B53" s="471" t="inlineStr">
        <is>
          <t>Huesca</t>
        </is>
      </c>
    </row>
    <row r="54" ht="12.75" customHeight="1" s="260">
      <c r="B54" s="471" t="inlineStr">
        <is>
          <t>Jaén</t>
        </is>
      </c>
    </row>
    <row r="55" ht="12.75" customHeight="1" s="260">
      <c r="B55" s="471" t="inlineStr">
        <is>
          <t>León</t>
        </is>
      </c>
    </row>
    <row r="56" ht="12.75" customHeight="1" s="260">
      <c r="B56" s="471" t="inlineStr">
        <is>
          <t>Lleida</t>
        </is>
      </c>
    </row>
    <row r="57" ht="12.75" customHeight="1" s="260">
      <c r="B57" s="471" t="inlineStr">
        <is>
          <t>Lugo</t>
        </is>
      </c>
    </row>
    <row r="58" ht="12.75" customHeight="1" s="260">
      <c r="B58" s="471" t="inlineStr">
        <is>
          <t>Madrid</t>
        </is>
      </c>
    </row>
    <row r="59" ht="12.75" customHeight="1" s="260">
      <c r="B59" s="471" t="inlineStr">
        <is>
          <t>Málaga</t>
        </is>
      </c>
    </row>
    <row r="60" ht="12.75" customHeight="1" s="260">
      <c r="B60" s="471" t="inlineStr">
        <is>
          <t>Murcia</t>
        </is>
      </c>
    </row>
    <row r="61" ht="12.75" customHeight="1" s="260">
      <c r="B61" s="471" t="inlineStr">
        <is>
          <t>Navarra</t>
        </is>
      </c>
    </row>
    <row r="62" ht="12.75" customHeight="1" s="260">
      <c r="B62" s="471" t="inlineStr">
        <is>
          <t>Ourense</t>
        </is>
      </c>
    </row>
    <row r="63" ht="12.75" customHeight="1" s="260">
      <c r="B63" s="471" t="inlineStr">
        <is>
          <t>Palencia</t>
        </is>
      </c>
    </row>
    <row r="64" ht="12.75" customHeight="1" s="260">
      <c r="B64" s="471" t="inlineStr">
        <is>
          <t>Palmas, Las</t>
        </is>
      </c>
    </row>
    <row r="65" ht="12.75" customHeight="1" s="260">
      <c r="B65" s="471" t="inlineStr">
        <is>
          <t>Pontevedra</t>
        </is>
      </c>
    </row>
    <row r="66" ht="12.75" customHeight="1" s="260">
      <c r="B66" s="471" t="inlineStr">
        <is>
          <t>Rioja, La</t>
        </is>
      </c>
    </row>
    <row r="67" ht="12.75" customHeight="1" s="260">
      <c r="B67" s="471" t="inlineStr">
        <is>
          <t>Salamanca</t>
        </is>
      </c>
    </row>
    <row r="68" ht="12.75" customHeight="1" s="260">
      <c r="B68" s="471" t="inlineStr">
        <is>
          <t>Santa Cruz de Tenerife</t>
        </is>
      </c>
    </row>
    <row r="69" ht="12.75" customHeight="1" s="260">
      <c r="B69" s="471" t="inlineStr">
        <is>
          <t>Segovia</t>
        </is>
      </c>
    </row>
    <row r="70" ht="12.75" customHeight="1" s="260">
      <c r="B70" s="471" t="inlineStr">
        <is>
          <t>Sevilla</t>
        </is>
      </c>
    </row>
    <row r="71" ht="12.75" customHeight="1" s="260">
      <c r="B71" s="471" t="inlineStr">
        <is>
          <t>Soria</t>
        </is>
      </c>
    </row>
    <row r="72" ht="12.75" customHeight="1" s="260">
      <c r="B72" s="471" t="inlineStr">
        <is>
          <t>Tarragona</t>
        </is>
      </c>
    </row>
    <row r="73" ht="12.75" customHeight="1" s="260">
      <c r="B73" s="471" t="inlineStr">
        <is>
          <t>Teruel</t>
        </is>
      </c>
    </row>
    <row r="74" ht="12.75" customHeight="1" s="260">
      <c r="B74" s="471" t="inlineStr">
        <is>
          <t>Toledo</t>
        </is>
      </c>
    </row>
    <row r="75" ht="12.75" customHeight="1" s="260">
      <c r="B75" s="471" t="inlineStr">
        <is>
          <t>Valencia/València</t>
        </is>
      </c>
    </row>
    <row r="76" ht="12.75" customHeight="1" s="260">
      <c r="B76" s="471" t="inlineStr">
        <is>
          <t>Valladolid</t>
        </is>
      </c>
    </row>
    <row r="77" ht="12.75" customHeight="1" s="260">
      <c r="B77" s="471" t="inlineStr">
        <is>
          <t>Zamora</t>
        </is>
      </c>
    </row>
    <row r="78" ht="12.75" customHeight="1" s="260">
      <c r="B78" s="471" t="inlineStr">
        <is>
          <t>Zaragoza</t>
        </is>
      </c>
    </row>
    <row r="79" ht="12.75" customHeight="1" s="260">
      <c r="B79" s="471" t="inlineStr">
        <is>
          <t>Ceuta</t>
        </is>
      </c>
    </row>
    <row r="80" ht="12.75" customHeight="1" s="260">
      <c r="B80" s="471" t="inlineStr">
        <is>
          <t>Melilla</t>
        </is>
      </c>
    </row>
    <row r="81" ht="12.75" customFormat="1" customHeight="1" s="446">
      <c r="B81" s="467" t="n"/>
      <c r="C81" s="477" t="n"/>
      <c r="F81" s="477" t="n"/>
      <c r="H81" s="477" t="n"/>
    </row>
    <row r="82" ht="12.75" customFormat="1" customHeight="1" s="446">
      <c r="A82" s="466" t="inlineStr">
        <is>
          <t>2. Datos de absorciones por edades y especies</t>
        </is>
      </c>
    </row>
    <row r="83" ht="16.5" customFormat="1" customHeight="1" s="446">
      <c r="A83" s="466" t="n"/>
      <c r="C83" s="446" t="n">
        <v>1</v>
      </c>
      <c r="D83" s="446" t="n">
        <v>2</v>
      </c>
      <c r="E83" s="446" t="n">
        <v>3</v>
      </c>
      <c r="F83" s="446" t="n">
        <v>4</v>
      </c>
      <c r="G83" s="446" t="n">
        <v>5</v>
      </c>
      <c r="H83" s="446" t="n">
        <v>6</v>
      </c>
      <c r="I83" s="446" t="n">
        <v>7</v>
      </c>
    </row>
    <row r="84" ht="16.5" customHeight="1" s="260">
      <c r="A84" s="466" t="n"/>
      <c r="B84" s="478" t="inlineStr">
        <is>
          <t xml:space="preserve"> Lista Especie</t>
        </is>
      </c>
      <c r="C84" s="479" t="inlineStr">
        <is>
          <t>Abs 20 
(t CO2/pie)</t>
        </is>
      </c>
      <c r="D84" s="480" t="inlineStr">
        <is>
          <t>Abs 25 
(t CO2/pie)</t>
        </is>
      </c>
      <c r="E84" s="481" t="inlineStr">
        <is>
          <t>Abs 30 
(t CO2/pie)</t>
        </is>
      </c>
      <c r="F84" s="482" t="inlineStr">
        <is>
          <t xml:space="preserve">Abs 35 
(t CO2/pie) </t>
        </is>
      </c>
      <c r="G84" s="483" t="inlineStr">
        <is>
          <t>Abs 40 
(t CO2/pie)</t>
        </is>
      </c>
      <c r="H84" s="484" t="inlineStr">
        <is>
          <t>Abs 45 
(t CO2/pie)</t>
        </is>
      </c>
      <c r="I84" s="484" t="inlineStr">
        <is>
          <t>Abs 50 
(t CO2/pie)</t>
        </is>
      </c>
      <c r="J84" s="485" t="inlineStr">
        <is>
          <t>Fuente</t>
        </is>
      </c>
      <c r="M84" s="446" t="inlineStr">
        <is>
          <t xml:space="preserve"> Lista Especie</t>
        </is>
      </c>
      <c r="N84" s="446" t="inlineStr">
        <is>
          <t>Abs 30 
(t CO2/pie)</t>
        </is>
      </c>
    </row>
    <row r="85" ht="16.5" customHeight="1" s="260">
      <c r="A85" s="466" t="n"/>
      <c r="B85" s="486" t="inlineStr">
        <is>
          <t>Abies alba</t>
        </is>
      </c>
      <c r="C85" s="487" t="n">
        <v>0.06354481611613599</v>
      </c>
      <c r="D85" s="487" t="n">
        <v>0.07943102014517001</v>
      </c>
      <c r="E85" s="487" t="n">
        <v>0.095317224174204</v>
      </c>
      <c r="F85" s="487" t="n">
        <v>0.111203428203238</v>
      </c>
      <c r="G85" s="487" t="n">
        <v>0.127089632232272</v>
      </c>
      <c r="H85" s="487" t="n">
        <v>0.142975836261306</v>
      </c>
      <c r="I85" s="487" t="n">
        <v>0.15886204029034</v>
      </c>
      <c r="J85" s="488" t="inlineStr">
        <is>
          <t>Tabla 201 del IFN3 y Anexo 2 (Coníferas) IFN1 (1)</t>
        </is>
      </c>
      <c r="M85" s="446" t="inlineStr">
        <is>
          <t>Juniperus oxycedrus, J. communis</t>
        </is>
      </c>
      <c r="N85" s="446" t="n">
        <v>0.0170771316531693</v>
      </c>
    </row>
    <row r="86" ht="16.5" customHeight="1" s="260">
      <c r="A86" s="466" t="n"/>
      <c r="B86" s="486" t="inlineStr">
        <is>
          <t>Abies pinsapo</t>
        </is>
      </c>
      <c r="C86" s="487" t="n">
        <v>0.219390970847914</v>
      </c>
      <c r="D86" s="487" t="n">
        <v>0.274238713559893</v>
      </c>
      <c r="E86" s="487" t="n">
        <v>0.329086456271871</v>
      </c>
      <c r="F86" s="487" t="n">
        <v>0.38393419898385</v>
      </c>
      <c r="G86" s="487" t="n">
        <v>0.438781941695829</v>
      </c>
      <c r="H86" s="487" t="n">
        <v>0.493629684407807</v>
      </c>
      <c r="I86" s="487" t="n">
        <v>0.548477427119786</v>
      </c>
      <c r="J86" s="488" t="inlineStr">
        <is>
          <t>Tabla 201 del IFN3 y Anexo 2 (Coníferas) IFN1 (1)</t>
        </is>
      </c>
      <c r="M86" s="446" t="inlineStr">
        <is>
          <t>Juniperus cedrus</t>
        </is>
      </c>
      <c r="N86" s="446" t="n">
        <v>0.0170771316531693</v>
      </c>
    </row>
    <row r="87" ht="16.5" customHeight="1" s="260">
      <c r="A87" s="466" t="n"/>
      <c r="B87" s="486" t="inlineStr">
        <is>
          <t>Acer spp.</t>
        </is>
      </c>
      <c r="C87" s="487" t="n">
        <v>0.149755361302341</v>
      </c>
      <c r="D87" s="487" t="n">
        <v>0.187194201627927</v>
      </c>
      <c r="E87" s="487" t="n">
        <v>0.224633041953512</v>
      </c>
      <c r="F87" s="487" t="n">
        <v>0.262071882279097</v>
      </c>
      <c r="G87" s="487" t="n">
        <v>0.299510722604683</v>
      </c>
      <c r="H87" s="487" t="n">
        <v>0.336949562930268</v>
      </c>
      <c r="I87" s="487" t="n">
        <v>0.374388403255853</v>
      </c>
      <c r="J87" s="488" t="inlineStr">
        <is>
          <t>Tabla 201 del IFN3 y Anexo 2 (frondosas) IFN1 (2)</t>
        </is>
      </c>
      <c r="M87" s="446" t="inlineStr">
        <is>
          <t>Thuja spp.</t>
        </is>
      </c>
      <c r="N87" s="446" t="n">
        <v>0.0170771316531693</v>
      </c>
    </row>
    <row r="88" ht="16.5" customHeight="1" s="260">
      <c r="A88" s="466" t="n"/>
      <c r="B88" s="486" t="inlineStr">
        <is>
          <t>Alnus spp.</t>
        </is>
      </c>
      <c r="C88" s="487" t="n">
        <v>0.0647711596397291</v>
      </c>
      <c r="D88" s="487" t="n">
        <v>0.08096394954966139</v>
      </c>
      <c r="E88" s="487" t="n">
        <v>0.0971567394595937</v>
      </c>
      <c r="F88" s="487" t="n">
        <v>0.113349529369526</v>
      </c>
      <c r="G88" s="487" t="n">
        <v>0.129542319279458</v>
      </c>
      <c r="H88" s="487" t="n">
        <v>0.145735109189391</v>
      </c>
      <c r="I88" s="487" t="n">
        <v>0.161927899099323</v>
      </c>
      <c r="J88" s="488" t="inlineStr">
        <is>
          <t>Tabla 201 del IFN3 y Anexo 2 (frondosas) IFN1 (2)</t>
        </is>
      </c>
      <c r="M88" s="446" t="inlineStr">
        <is>
          <t>Juniperus thurifera</t>
        </is>
      </c>
      <c r="N88" s="446" t="n">
        <v>0.0209135619840239</v>
      </c>
    </row>
    <row r="89" ht="16.5" customHeight="1" s="260">
      <c r="A89" s="466" t="n"/>
      <c r="B89" s="486" t="inlineStr">
        <is>
          <t>Amelanchier ovalis</t>
        </is>
      </c>
      <c r="C89" s="487" t="n">
        <v>0.0429051843818756</v>
      </c>
      <c r="D89" s="487" t="n">
        <v>0.112032921614658</v>
      </c>
      <c r="E89" s="487" t="n">
        <v>0.205165851678638</v>
      </c>
      <c r="F89" s="487" t="n">
        <v>0.347900015407827</v>
      </c>
      <c r="G89" s="487" t="n">
        <v>0.397600017608945</v>
      </c>
      <c r="H89" s="487" t="n">
        <v>0.447300019810063</v>
      </c>
      <c r="I89" s="487" t="n">
        <v>0.497000022011181</v>
      </c>
      <c r="J89" s="488" t="inlineStr">
        <is>
          <t>Asimilación</t>
        </is>
      </c>
      <c r="M89" s="446" t="inlineStr">
        <is>
          <t>Fagus sylvatica</t>
        </is>
      </c>
      <c r="N89" s="446" t="n">
        <v>0.0272090041672545</v>
      </c>
    </row>
    <row r="90" ht="16.5" customHeight="1" s="260">
      <c r="A90" s="466" t="n"/>
      <c r="B90" s="486" t="inlineStr">
        <is>
          <t>Arbutus unedo</t>
        </is>
      </c>
      <c r="C90" s="487" t="n">
        <v>0.0596045173123655</v>
      </c>
      <c r="D90" s="487" t="n">
        <v>0.07450564664045679</v>
      </c>
      <c r="E90" s="487" t="n">
        <v>0.08940677596854819</v>
      </c>
      <c r="F90" s="487" t="n">
        <v>0.10430790529664</v>
      </c>
      <c r="G90" s="487" t="n">
        <v>0.119209034624731</v>
      </c>
      <c r="H90" s="487" t="n">
        <v>0.134110163952822</v>
      </c>
      <c r="I90" s="487" t="n">
        <v>0.149011293280914</v>
      </c>
      <c r="J90" s="488" t="inlineStr">
        <is>
          <t>Tabla 201 del IFN3 y Anexo 2 (frondosas) IFN1 (2)</t>
        </is>
      </c>
      <c r="M90" s="446" t="inlineStr">
        <is>
          <t>Juniperus phoenicea</t>
        </is>
      </c>
      <c r="N90" s="446" t="n">
        <v>0.0282831198316217</v>
      </c>
    </row>
    <row r="91" ht="16.5" customHeight="1" s="260">
      <c r="A91" s="466" t="n"/>
      <c r="B91" s="486" t="inlineStr">
        <is>
          <t>Betula spp.</t>
        </is>
      </c>
      <c r="C91" s="487" t="n">
        <v>0.062278228970052</v>
      </c>
      <c r="D91" s="487" t="n">
        <v>0.0778477862125649</v>
      </c>
      <c r="E91" s="487" t="n">
        <v>0.09341734345507791</v>
      </c>
      <c r="F91" s="487" t="n">
        <v>0.108986900697591</v>
      </c>
      <c r="G91" s="487" t="n">
        <v>0.124556457940104</v>
      </c>
      <c r="H91" s="487" t="n">
        <v>0.140126015182617</v>
      </c>
      <c r="I91" s="487" t="n">
        <v>0.15569557242513</v>
      </c>
      <c r="J91" s="488" t="inlineStr">
        <is>
          <t>Tabla 201 del IFN3 y Anexo 2 (frondosas) IFN1 (2)</t>
        </is>
      </c>
      <c r="M91" s="446" t="inlineStr">
        <is>
          <t>Juniperus phoenicea canariensis</t>
        </is>
      </c>
      <c r="N91" s="446" t="n">
        <v>0.0282831198316217</v>
      </c>
    </row>
    <row r="92" ht="16.5" customHeight="1" s="260">
      <c r="A92" s="466" t="n"/>
      <c r="B92" s="486" t="inlineStr">
        <is>
          <t>Carpinus betulus</t>
        </is>
      </c>
      <c r="C92" s="487" t="n">
        <v>0.062278228970052</v>
      </c>
      <c r="D92" s="487" t="n">
        <v>0.0778477862125649</v>
      </c>
      <c r="E92" s="487" t="n">
        <v>0.09341734345507791</v>
      </c>
      <c r="F92" s="487" t="n">
        <v>0.108986900697591</v>
      </c>
      <c r="G92" s="487" t="n">
        <v>0.124556457940104</v>
      </c>
      <c r="H92" s="487" t="n">
        <v>0.140126015182617</v>
      </c>
      <c r="I92" s="487" t="n">
        <v>0.15569557242513</v>
      </c>
      <c r="J92" s="488" t="inlineStr">
        <is>
          <t>Asimilación</t>
        </is>
      </c>
      <c r="M92" s="446" t="inlineStr">
        <is>
          <t>Juniperus turbinata canariensis</t>
        </is>
      </c>
      <c r="N92" s="446" t="n">
        <v>0.0282831198316217</v>
      </c>
    </row>
    <row r="93" ht="16.5" customHeight="1" s="260">
      <c r="A93" s="466" t="n"/>
      <c r="B93" s="486" t="inlineStr">
        <is>
          <t>Castanea sativa</t>
        </is>
      </c>
      <c r="C93" s="487" t="n">
        <v>0.12411815395183</v>
      </c>
      <c r="D93" s="487" t="n">
        <v>0.155147692439787</v>
      </c>
      <c r="E93" s="487" t="n">
        <v>0.186177230927745</v>
      </c>
      <c r="F93" s="487" t="n">
        <v>0.217206769415702</v>
      </c>
      <c r="G93" s="487" t="n">
        <v>0.24823630790366</v>
      </c>
      <c r="H93" s="487" t="n">
        <v>0.279265846391617</v>
      </c>
      <c r="I93" s="487" t="n">
        <v>0.310295384879575</v>
      </c>
      <c r="J93" s="488" t="inlineStr">
        <is>
          <t>Tabla 201 del IFN3 y Anexo 2 (frondosas) IFN1 (2)</t>
        </is>
      </c>
      <c r="M93" s="446" t="inlineStr">
        <is>
          <t>Pinus pinaster (Resto)</t>
        </is>
      </c>
      <c r="N93" s="446" t="n">
        <v>0.0338461354274744</v>
      </c>
    </row>
    <row r="94" ht="16.5" customHeight="1" s="260">
      <c r="A94" s="466" t="n"/>
      <c r="B94" s="486" t="inlineStr">
        <is>
          <t>Ceratonia siliqua</t>
        </is>
      </c>
      <c r="C94" s="487" t="n">
        <v>0.0619604584491754</v>
      </c>
      <c r="D94" s="487" t="n">
        <v>0.0774505730614692</v>
      </c>
      <c r="E94" s="487" t="n">
        <v>0.09294068767376309</v>
      </c>
      <c r="F94" s="487" t="n">
        <v>0.108430802286057</v>
      </c>
      <c r="G94" s="487" t="n">
        <v>0.123920916898351</v>
      </c>
      <c r="H94" s="487" t="n">
        <v>0.139411031510645</v>
      </c>
      <c r="I94" s="487" t="n">
        <v>0.154901146122939</v>
      </c>
      <c r="J94" s="488" t="inlineStr">
        <is>
          <t>Tabla 201 del IFN3 y Anexo 2 (frondosas) IFN1 (2)</t>
        </is>
      </c>
      <c r="M94" s="446" t="inlineStr">
        <is>
          <t>Pinus sylvestris Sistema Ibérico</t>
        </is>
      </c>
      <c r="N94" s="446" t="n">
        <v>0.0474589324599615</v>
      </c>
    </row>
    <row r="95" ht="16.5" customHeight="1" s="260">
      <c r="A95" s="466" t="n"/>
      <c r="B95" s="486" t="inlineStr">
        <is>
          <t>Cedrus atlantica</t>
        </is>
      </c>
      <c r="C95" s="487" t="n">
        <v>0.219390970847914</v>
      </c>
      <c r="D95" s="487" t="n">
        <v>0.274238713559893</v>
      </c>
      <c r="E95" s="487" t="n">
        <v>0.329086456271871</v>
      </c>
      <c r="F95" s="487" t="n">
        <v>0.38393419898385</v>
      </c>
      <c r="G95" s="487" t="n">
        <v>0.438781941695829</v>
      </c>
      <c r="H95" s="487" t="n">
        <v>0.493629684407807</v>
      </c>
      <c r="I95" s="487" t="n">
        <v>0.548477427119786</v>
      </c>
      <c r="J95" s="488" t="inlineStr">
        <is>
          <t>Asimilación</t>
        </is>
      </c>
      <c r="M95" s="446" t="inlineStr">
        <is>
          <t>Ilex aquifolium</t>
        </is>
      </c>
      <c r="N95" s="446" t="n">
        <v>0.0478070233168207</v>
      </c>
    </row>
    <row r="96" ht="16.5" customHeight="1" s="260">
      <c r="A96" s="466" t="n"/>
      <c r="B96" s="486" t="inlineStr">
        <is>
          <t>Celtis australis</t>
        </is>
      </c>
      <c r="C96" s="487" t="n">
        <v>0.285542246488326</v>
      </c>
      <c r="D96" s="487" t="n">
        <v>0.720029338545172</v>
      </c>
      <c r="E96" s="487" t="n">
        <v>1.00644495331503</v>
      </c>
      <c r="F96" s="487" t="n">
        <v>1.44499968749023</v>
      </c>
      <c r="G96" s="487" t="n">
        <v>1.89560125462626</v>
      </c>
      <c r="H96" s="487" t="n">
        <v>2.13255141145454</v>
      </c>
      <c r="I96" s="487" t="n">
        <v>2.36950156828282</v>
      </c>
      <c r="J96" s="488" t="inlineStr">
        <is>
          <t>Asimilación</t>
        </is>
      </c>
      <c r="M96" s="446" t="inlineStr">
        <is>
          <t>Pinus nigra Sistema Ibérico</t>
        </is>
      </c>
      <c r="N96" s="446" t="n">
        <v>0.0512365456949555</v>
      </c>
    </row>
    <row r="97" ht="16.5" customHeight="1" s="260">
      <c r="A97" s="466" t="n"/>
      <c r="B97" s="486" t="inlineStr">
        <is>
          <t>Chamaecyparis lawsoniana</t>
        </is>
      </c>
      <c r="C97" s="487" t="n">
        <v>0.312768403063999</v>
      </c>
      <c r="D97" s="487" t="n">
        <v>0.5419469624536259</v>
      </c>
      <c r="E97" s="487" t="n">
        <v>1.06476617870329</v>
      </c>
      <c r="F97" s="487" t="n">
        <v>1.80865076092151</v>
      </c>
      <c r="G97" s="487" t="n">
        <v>2.37538048963344</v>
      </c>
      <c r="H97" s="487" t="n">
        <v>3.10459124794634</v>
      </c>
      <c r="I97" s="487" t="n">
        <v>3.82482220935189</v>
      </c>
      <c r="J97" s="488" t="inlineStr">
        <is>
          <t>Tabla 201 del IFN3 y Anexo 2 (Coníferas) IFN1 (1)</t>
        </is>
      </c>
      <c r="M97" s="446" t="inlineStr">
        <is>
          <t>Ilex canariensis</t>
        </is>
      </c>
      <c r="N97" s="446" t="n">
        <v>0.0538433348315203</v>
      </c>
    </row>
    <row r="98" ht="16.5" customHeight="1" s="260">
      <c r="A98" s="466" t="n"/>
      <c r="B98" s="486" t="inlineStr">
        <is>
          <t>Cornus sanguinea</t>
        </is>
      </c>
      <c r="C98" s="487" t="n">
        <v>0.0429051843818756</v>
      </c>
      <c r="D98" s="487" t="n">
        <v>0.112032921614658</v>
      </c>
      <c r="E98" s="487" t="n">
        <v>0.205165851678638</v>
      </c>
      <c r="F98" s="487" t="n">
        <v>0.347900015407827</v>
      </c>
      <c r="G98" s="487" t="n">
        <v>0.397600017608945</v>
      </c>
      <c r="H98" s="487" t="n">
        <v>0.447300019810063</v>
      </c>
      <c r="I98" s="487" t="n">
        <v>0.497000022011181</v>
      </c>
      <c r="J98" s="488" t="inlineStr">
        <is>
          <t>Asimilación</t>
        </is>
      </c>
      <c r="M98" s="446" t="inlineStr">
        <is>
          <t>Cupressus arizonica</t>
        </is>
      </c>
      <c r="N98" s="446" t="n">
        <v>0.0579788405560717</v>
      </c>
    </row>
    <row r="99" ht="16.5" customHeight="1" s="260">
      <c r="A99" s="466" t="n"/>
      <c r="B99" s="486" t="inlineStr">
        <is>
          <t>Corylus avellana</t>
        </is>
      </c>
      <c r="C99" s="487" t="n">
        <v>0.07835220043633</v>
      </c>
      <c r="D99" s="487" t="n">
        <v>0.0979402505454125</v>
      </c>
      <c r="E99" s="487" t="n">
        <v>0.117528300654495</v>
      </c>
      <c r="F99" s="487" t="n">
        <v>0.137116350763578</v>
      </c>
      <c r="G99" s="487" t="n">
        <v>0.15670440087266</v>
      </c>
      <c r="H99" s="487" t="n">
        <v>0.176292450981743</v>
      </c>
      <c r="I99" s="487" t="n">
        <v>0.195880501090825</v>
      </c>
      <c r="J99" s="488" t="inlineStr">
        <is>
          <t>Tabla 201 del IFN3 y Anexo 2 (frondosas) IFN1 (2)</t>
        </is>
      </c>
      <c r="M99" s="446" t="inlineStr">
        <is>
          <t>Cupressus macrocarpa</t>
        </is>
      </c>
      <c r="N99" s="446" t="n">
        <v>0.0579788405560717</v>
      </c>
    </row>
    <row r="100" ht="16.5" customHeight="1" s="260">
      <c r="A100" s="466" t="n"/>
      <c r="B100" s="486" t="inlineStr">
        <is>
          <t>Crataegus spp.</t>
        </is>
      </c>
      <c r="C100" s="487" t="n">
        <v>0.0429051843818756</v>
      </c>
      <c r="D100" s="487" t="n">
        <v>0.112032921614658</v>
      </c>
      <c r="E100" s="487" t="n">
        <v>0.205165851678638</v>
      </c>
      <c r="F100" s="487" t="n">
        <v>0.347900015407827</v>
      </c>
      <c r="G100" s="487" t="n">
        <v>0.397600017608945</v>
      </c>
      <c r="H100" s="487" t="n">
        <v>0.447300019810063</v>
      </c>
      <c r="I100" s="487" t="n">
        <v>0.497000022011181</v>
      </c>
      <c r="J100" s="488" t="inlineStr">
        <is>
          <t>Tabla 201 del IFN3 y Anexo 2 (frondosas) IFN1 (2)</t>
        </is>
      </c>
      <c r="M100" s="446" t="inlineStr">
        <is>
          <t>Cupressus sempervirens</t>
        </is>
      </c>
      <c r="N100" s="446" t="n">
        <v>0.0579788405560717</v>
      </c>
    </row>
    <row r="101" ht="16.5" customHeight="1" s="260">
      <c r="A101" s="466" t="n"/>
      <c r="B101" s="486" t="inlineStr">
        <is>
          <t>Cryptomeria japonica</t>
        </is>
      </c>
      <c r="C101" s="487" t="n">
        <v>0.06354481611613599</v>
      </c>
      <c r="D101" s="487" t="n">
        <v>0.07943102014517001</v>
      </c>
      <c r="E101" s="487" t="n">
        <v>0.095317224174204</v>
      </c>
      <c r="F101" s="487" t="n">
        <v>0.111203428203238</v>
      </c>
      <c r="G101" s="487" t="n">
        <v>0.127089632232272</v>
      </c>
      <c r="H101" s="487" t="n">
        <v>0.142975836261306</v>
      </c>
      <c r="I101" s="487" t="n">
        <v>0.15886204029034</v>
      </c>
      <c r="J101" s="488" t="inlineStr">
        <is>
          <t>Asimilación</t>
        </is>
      </c>
      <c r="M101" s="446" t="inlineStr">
        <is>
          <t>Pinus sylvestris (Resto)</t>
        </is>
      </c>
      <c r="N101" s="446" t="n">
        <v>0.0579788405560717</v>
      </c>
    </row>
    <row r="102" ht="16.5" customHeight="1" s="260">
      <c r="A102" s="466" t="n"/>
      <c r="B102" s="486" t="inlineStr">
        <is>
          <t>Cupressus arizonica</t>
        </is>
      </c>
      <c r="C102" s="487" t="n">
        <v>0.0318298045800219</v>
      </c>
      <c r="D102" s="487" t="n">
        <v>0.0483157004633931</v>
      </c>
      <c r="E102" s="487" t="n">
        <v>0.0579788405560717</v>
      </c>
      <c r="F102" s="487" t="n">
        <v>0.116169132193095</v>
      </c>
      <c r="G102" s="487" t="n">
        <v>0.147419167102016</v>
      </c>
      <c r="H102" s="487" t="n">
        <v>0.165846562989768</v>
      </c>
      <c r="I102" s="487" t="n">
        <v>0.18427395887752</v>
      </c>
      <c r="J102" s="488" t="inlineStr">
        <is>
          <t>Asimilación</t>
        </is>
      </c>
      <c r="M102" s="446" t="inlineStr">
        <is>
          <t>Taxus baccata</t>
        </is>
      </c>
      <c r="N102" s="446" t="n">
        <v>0.0579788405560717</v>
      </c>
    </row>
    <row r="103" ht="16.5" customHeight="1" s="260">
      <c r="A103" s="466" t="n"/>
      <c r="B103" s="486" t="inlineStr">
        <is>
          <t>Cupressus macrocarpa</t>
        </is>
      </c>
      <c r="C103" s="487" t="n">
        <v>0.0318298045800219</v>
      </c>
      <c r="D103" s="487" t="n">
        <v>0.0483157004633931</v>
      </c>
      <c r="E103" s="487" t="n">
        <v>0.0579788405560717</v>
      </c>
      <c r="F103" s="487" t="n">
        <v>0.116169132193095</v>
      </c>
      <c r="G103" s="487" t="n">
        <v>0.147419167102016</v>
      </c>
      <c r="H103" s="487" t="n">
        <v>0.165846562989768</v>
      </c>
      <c r="I103" s="487" t="n">
        <v>0.18427395887752</v>
      </c>
      <c r="J103" s="488" t="inlineStr">
        <is>
          <t>Asimilación</t>
        </is>
      </c>
      <c r="M103" s="446" t="inlineStr">
        <is>
          <t>Pinus sylvestris Sistema Central</t>
        </is>
      </c>
      <c r="N103" s="446" t="n">
        <v>0.0610244498234422</v>
      </c>
    </row>
    <row r="104" ht="16.5" customHeight="1" s="260">
      <c r="A104" s="466" t="n"/>
      <c r="B104" s="486" t="inlineStr">
        <is>
          <t>Cupressus sempervirens</t>
        </is>
      </c>
      <c r="C104" s="487" t="n">
        <v>0.0318298045800219</v>
      </c>
      <c r="D104" s="487" t="n">
        <v>0.0483157004633931</v>
      </c>
      <c r="E104" s="487" t="n">
        <v>0.0579788405560717</v>
      </c>
      <c r="F104" s="487" t="n">
        <v>0.116169132193095</v>
      </c>
      <c r="G104" s="487" t="n">
        <v>0.147419167102016</v>
      </c>
      <c r="H104" s="487" t="n">
        <v>0.165846562989768</v>
      </c>
      <c r="I104" s="487" t="n">
        <v>0.18427395887752</v>
      </c>
      <c r="J104" s="488" t="inlineStr">
        <is>
          <t>Asimilación</t>
        </is>
      </c>
      <c r="M104" s="446" t="inlineStr">
        <is>
          <t>Pinus sylvestris Pirineos</t>
        </is>
      </c>
      <c r="N104" s="446" t="n">
        <v>0.0654531393848115</v>
      </c>
    </row>
    <row r="105" ht="16.5" customHeight="1" s="260">
      <c r="A105" s="466" t="n"/>
      <c r="B105" s="486" t="inlineStr">
        <is>
          <t>Erica arborea (Canarias)</t>
        </is>
      </c>
      <c r="C105" s="487" t="n">
        <v>0.0429051843818756</v>
      </c>
      <c r="D105" s="487" t="n">
        <v>0.112032921614658</v>
      </c>
      <c r="E105" s="487" t="n">
        <v>0.205165851678638</v>
      </c>
      <c r="F105" s="487" t="n">
        <v>0.347900015407827</v>
      </c>
      <c r="G105" s="487" t="n">
        <v>0.397600017608945</v>
      </c>
      <c r="H105" s="487" t="n">
        <v>0.447300019810063</v>
      </c>
      <c r="I105" s="487" t="n">
        <v>0.497000022011181</v>
      </c>
      <c r="J105" s="488" t="inlineStr">
        <is>
          <t>Tabla 201 del IFN3 y Anexo 2 (frondosas) IFN1 (2)</t>
        </is>
      </c>
      <c r="M105" s="446" t="inlineStr">
        <is>
          <t>Quercus ilex</t>
        </is>
      </c>
      <c r="N105" s="446" t="n">
        <v>0.07213557236996999</v>
      </c>
    </row>
    <row r="106" ht="16.5" customHeight="1" s="260">
      <c r="A106" s="466" t="n"/>
      <c r="B106" s="486" t="inlineStr">
        <is>
          <t>Eucalyptus camaldulensis</t>
        </is>
      </c>
      <c r="C106" s="487" t="n">
        <v>0.404819301960496</v>
      </c>
      <c r="D106" s="487" t="n">
        <v>0.996578405583601</v>
      </c>
      <c r="E106" s="487" t="n">
        <v>1.56582802226225</v>
      </c>
      <c r="F106" s="487" t="n">
        <v>2.23470413137472</v>
      </c>
      <c r="G106" s="487" t="n">
        <v>3.53167199489644</v>
      </c>
      <c r="H106" s="487" t="n">
        <v>3.97313099425849</v>
      </c>
      <c r="I106" s="487" t="n">
        <v>4.41458999362054</v>
      </c>
      <c r="J106" s="488" t="inlineStr">
        <is>
          <t>Tabla 201 del IFN3 y Anexo 2 (frondosas) IFN1 (2)</t>
        </is>
      </c>
      <c r="M106" s="446" t="inlineStr">
        <is>
          <t>Pinus nigra (Resto)</t>
        </is>
      </c>
      <c r="N106" s="446" t="n">
        <v>0.0791978136992805</v>
      </c>
    </row>
    <row r="107" ht="16.5" customHeight="1" s="260">
      <c r="A107" s="466" t="n"/>
      <c r="B107" s="486" t="inlineStr">
        <is>
          <t>Eucalyptus globulus</t>
        </is>
      </c>
      <c r="C107" s="487" t="n">
        <v>0.5695821462688549</v>
      </c>
      <c r="D107" s="487" t="n">
        <v>1.39084975725876</v>
      </c>
      <c r="E107" s="487" t="n">
        <v>2.03612984031692</v>
      </c>
      <c r="F107" s="487" t="n">
        <v>2.99733282415802</v>
      </c>
      <c r="G107" s="487" t="n">
        <v>4.87360093603907</v>
      </c>
      <c r="H107" s="487" t="n">
        <v>5.48280105304395</v>
      </c>
      <c r="I107" s="487" t="n">
        <v>6.09200117004884</v>
      </c>
      <c r="J107" s="488" t="inlineStr">
        <is>
          <t>Tabla 201 del IFN3 y Anexo 2 (frondosas) IFN1 (2)</t>
        </is>
      </c>
      <c r="M107" s="446" t="inlineStr">
        <is>
          <t>Tamarix spp.</t>
        </is>
      </c>
      <c r="N107" s="446" t="n">
        <v>0.0799418693850176</v>
      </c>
    </row>
    <row r="108" ht="16.5" customHeight="1" s="260">
      <c r="A108" s="466" t="n"/>
      <c r="B108" s="486" t="inlineStr">
        <is>
          <t>Eucaliptus nitens</t>
        </is>
      </c>
      <c r="C108" s="487" t="n">
        <v>0.5695821462688549</v>
      </c>
      <c r="D108" s="487" t="n">
        <v>1.39084975725876</v>
      </c>
      <c r="E108" s="487" t="n">
        <v>2.03612984031692</v>
      </c>
      <c r="F108" s="487" t="n">
        <v>2.99733282415802</v>
      </c>
      <c r="G108" s="487" t="n">
        <v>4.87360093603907</v>
      </c>
      <c r="H108" s="487" t="n">
        <v>5.48280105304395</v>
      </c>
      <c r="I108" s="487" t="n">
        <v>6.09200117004884</v>
      </c>
      <c r="J108" s="488" t="inlineStr">
        <is>
          <t>Asimilación</t>
        </is>
      </c>
      <c r="M108" s="446" t="inlineStr">
        <is>
          <t>Tetraclinis articulata</t>
        </is>
      </c>
      <c r="N108" s="446" t="n">
        <v>0.0799418693850176</v>
      </c>
    </row>
    <row r="109" ht="16.5" customHeight="1" s="260">
      <c r="A109" s="466" t="n"/>
      <c r="B109" s="486" t="inlineStr">
        <is>
          <t>Fagus sylvatica</t>
        </is>
      </c>
      <c r="C109" s="487" t="n">
        <v>0.003769774343225</v>
      </c>
      <c r="D109" s="487" t="n">
        <v>0.0226741701393787</v>
      </c>
      <c r="E109" s="487" t="n">
        <v>0.0272090041672545</v>
      </c>
      <c r="F109" s="487" t="n">
        <v>0.069703150798753</v>
      </c>
      <c r="G109" s="487" t="n">
        <v>0.226295527297858</v>
      </c>
      <c r="H109" s="487" t="n">
        <v>0.25458246821009</v>
      </c>
      <c r="I109" s="487" t="n">
        <v>0.282869409122322</v>
      </c>
      <c r="J109" s="488" t="inlineStr">
        <is>
          <t>Tablas producción Madrigal (3)</t>
        </is>
      </c>
      <c r="M109" s="446" t="inlineStr">
        <is>
          <t>Pinus halepensis</t>
        </is>
      </c>
      <c r="N109" s="446" t="n">
        <v>0.0821892270440258</v>
      </c>
    </row>
    <row r="110" ht="16.5" customHeight="1" s="260">
      <c r="A110" s="466" t="n"/>
      <c r="B110" s="486" t="inlineStr">
        <is>
          <t>Fraxinus spp.</t>
        </is>
      </c>
      <c r="C110" s="487" t="n">
        <v>0.0909972764174285</v>
      </c>
      <c r="D110" s="487" t="n">
        <v>0.113746595521786</v>
      </c>
      <c r="E110" s="487" t="n">
        <v>0.184705651688016</v>
      </c>
      <c r="F110" s="487" t="n">
        <v>0.287366889102704</v>
      </c>
      <c r="G110" s="487" t="n">
        <v>0.328419301831662</v>
      </c>
      <c r="H110" s="487" t="n">
        <v>0.36947171456062</v>
      </c>
      <c r="I110" s="487" t="n">
        <v>0.410524127289577</v>
      </c>
      <c r="J110" s="488" t="inlineStr">
        <is>
          <t>Tabla 201 del IFN3 y Anexo 2 (frondosas) IFN1 (2)</t>
        </is>
      </c>
      <c r="M110" s="446" t="inlineStr">
        <is>
          <t>Olea europaea</t>
        </is>
      </c>
      <c r="N110" s="446" t="n">
        <v>0.0840818994782636</v>
      </c>
    </row>
    <row r="111" ht="16.5" customHeight="1" s="260">
      <c r="A111" s="466" t="n"/>
      <c r="B111" s="486" t="inlineStr">
        <is>
          <t>Ilex aquifolium</t>
        </is>
      </c>
      <c r="C111" s="487" t="n">
        <v>0.0318713488778805</v>
      </c>
      <c r="D111" s="487" t="n">
        <v>0.0398391860973506</v>
      </c>
      <c r="E111" s="487" t="n">
        <v>0.0478070233168207</v>
      </c>
      <c r="F111" s="487" t="n">
        <v>0.08388718973868919</v>
      </c>
      <c r="G111" s="487" t="n">
        <v>0.0958710739870733</v>
      </c>
      <c r="H111" s="487" t="n">
        <v>0.107854958235458</v>
      </c>
      <c r="I111" s="487" t="n">
        <v>0.119838842483842</v>
      </c>
      <c r="J111" s="488" t="inlineStr">
        <is>
          <t>Tabla 201 del IFN3 y Anexo 2 (frondosas) IFN1 (2)</t>
        </is>
      </c>
      <c r="M111" s="446" t="inlineStr">
        <is>
          <t>Tilia spp.</t>
        </is>
      </c>
      <c r="N111" s="446" t="n">
        <v>0.08748902559678309</v>
      </c>
    </row>
    <row r="112" ht="16.5" customHeight="1" s="260">
      <c r="A112" s="466" t="n"/>
      <c r="B112" s="486" t="inlineStr">
        <is>
          <t>Ilex canariensis</t>
        </is>
      </c>
      <c r="C112" s="487" t="n">
        <v>0.0358955565543469</v>
      </c>
      <c r="D112" s="487" t="n">
        <v>0.0448694456929336</v>
      </c>
      <c r="E112" s="487" t="n">
        <v>0.0538433348315203</v>
      </c>
      <c r="F112" s="487" t="n">
        <v>0.120097845889964</v>
      </c>
      <c r="G112" s="487" t="n">
        <v>0.137254681017101</v>
      </c>
      <c r="H112" s="487" t="n">
        <v>0.154411516144239</v>
      </c>
      <c r="I112" s="487" t="n">
        <v>0.171568351271377</v>
      </c>
      <c r="J112" s="488" t="inlineStr">
        <is>
          <t>Tabla 201 del IFN3 y Anexo 2 (frondosas) IFN1 (2)</t>
        </is>
      </c>
      <c r="M112" s="446" t="inlineStr">
        <is>
          <t>Phillyrea latifolia</t>
        </is>
      </c>
      <c r="N112" s="446" t="n">
        <v>0.0893599357406664</v>
      </c>
    </row>
    <row r="113" ht="16.5" customHeight="1" s="260">
      <c r="A113" s="466" t="n"/>
      <c r="B113" s="486" t="inlineStr">
        <is>
          <t>Juglans regia</t>
        </is>
      </c>
      <c r="C113" s="487" t="n">
        <v>0.12411815395183</v>
      </c>
      <c r="D113" s="487" t="n">
        <v>0.155147692439787</v>
      </c>
      <c r="E113" s="487" t="n">
        <v>0.186177230927745</v>
      </c>
      <c r="F113" s="487" t="n">
        <v>0.217206769415702</v>
      </c>
      <c r="G113" s="487" t="n">
        <v>0.24823630790366</v>
      </c>
      <c r="H113" s="487" t="n">
        <v>0.279265846391617</v>
      </c>
      <c r="I113" s="487" t="n">
        <v>0.310295384879575</v>
      </c>
      <c r="J113" s="488" t="inlineStr">
        <is>
          <t>Asimilación</t>
        </is>
      </c>
      <c r="M113" s="446" t="inlineStr">
        <is>
          <t>Arbutus unedo</t>
        </is>
      </c>
      <c r="N113" s="446" t="n">
        <v>0.08940677596854819</v>
      </c>
    </row>
    <row r="114" ht="16.5" customHeight="1" s="260">
      <c r="A114" s="466" t="n"/>
      <c r="B114" s="486" t="inlineStr">
        <is>
          <t>Juniperus oxycedrus, J. communis</t>
        </is>
      </c>
      <c r="C114" s="487" t="n">
        <v>0.0113847544354462</v>
      </c>
      <c r="D114" s="487" t="n">
        <v>0.0142309430443077</v>
      </c>
      <c r="E114" s="487" t="n">
        <v>0.0170771316531693</v>
      </c>
      <c r="F114" s="487" t="n">
        <v>0.0199233202620308</v>
      </c>
      <c r="G114" s="487" t="n">
        <v>0.0227695088708924</v>
      </c>
      <c r="H114" s="487" t="n">
        <v>0.0256156974797539</v>
      </c>
      <c r="I114" s="487" t="n">
        <v>0.0284618860886155</v>
      </c>
      <c r="J114" s="488" t="inlineStr">
        <is>
          <t>Tabla 201 del IFN3 y Anexo 2 (Coníferas) IFN1 (1)</t>
        </is>
      </c>
      <c r="M114" s="446" t="inlineStr">
        <is>
          <t>Pinus uncinata</t>
        </is>
      </c>
      <c r="N114" s="446" t="n">
        <v>0.0901404032871185</v>
      </c>
    </row>
    <row r="115" ht="16.5" customHeight="1" s="260">
      <c r="A115" s="466" t="n"/>
      <c r="B115" s="486" t="inlineStr">
        <is>
          <t>Juniperus cedrus</t>
        </is>
      </c>
      <c r="C115" s="487" t="n">
        <v>0.0113847544354462</v>
      </c>
      <c r="D115" s="487" t="n">
        <v>0.0142309430443077</v>
      </c>
      <c r="E115" s="487" t="n">
        <v>0.0170771316531693</v>
      </c>
      <c r="F115" s="487" t="n">
        <v>0.0199233202620308</v>
      </c>
      <c r="G115" s="487" t="n">
        <v>0.0227695088708924</v>
      </c>
      <c r="H115" s="487" t="n">
        <v>0.0256156974797539</v>
      </c>
      <c r="I115" s="487" t="n">
        <v>0.0284618860886155</v>
      </c>
      <c r="J115" s="488" t="inlineStr">
        <is>
          <t>Asimilación</t>
        </is>
      </c>
      <c r="M115" s="446" t="inlineStr">
        <is>
          <t>Ceratonia siliqua</t>
        </is>
      </c>
      <c r="N115" s="446" t="n">
        <v>0.09294068767376309</v>
      </c>
    </row>
    <row r="116" ht="16.5" customHeight="1" s="260">
      <c r="A116" s="466" t="n"/>
      <c r="B116" s="486" t="inlineStr">
        <is>
          <t>Juniperus phoenicea</t>
        </is>
      </c>
      <c r="C116" s="487" t="n">
        <v>0.0188554132210811</v>
      </c>
      <c r="D116" s="487" t="n">
        <v>0.0235692665263514</v>
      </c>
      <c r="E116" s="487" t="n">
        <v>0.0282831198316217</v>
      </c>
      <c r="F116" s="487" t="n">
        <v>0.0329969731368919</v>
      </c>
      <c r="G116" s="487" t="n">
        <v>0.0377108264421622</v>
      </c>
      <c r="H116" s="487" t="n">
        <v>0.0424246797474325</v>
      </c>
      <c r="I116" s="487" t="n">
        <v>0.0471385330527028</v>
      </c>
      <c r="J116" s="488" t="inlineStr">
        <is>
          <t>Tabla 201 del IFN3 y Anexo 2 (Coníferas) IFN1 (1)</t>
        </is>
      </c>
      <c r="M116" s="446" t="inlineStr">
        <is>
          <t>Betula spp.</t>
        </is>
      </c>
      <c r="N116" s="446" t="n">
        <v>0.09341734345507791</v>
      </c>
    </row>
    <row r="117" ht="16.5" customHeight="1" s="260">
      <c r="A117" s="466" t="n"/>
      <c r="B117" s="486" t="inlineStr">
        <is>
          <t>Juniperus phoenicea canariensis</t>
        </is>
      </c>
      <c r="C117" s="487" t="n">
        <v>0.0188554132210811</v>
      </c>
      <c r="D117" s="487" t="n">
        <v>0.0235692665263514</v>
      </c>
      <c r="E117" s="487" t="n">
        <v>0.0282831198316217</v>
      </c>
      <c r="F117" s="487" t="n">
        <v>0.0329969731368919</v>
      </c>
      <c r="G117" s="487" t="n">
        <v>0.0377108264421622</v>
      </c>
      <c r="H117" s="487" t="n">
        <v>0.0424246797474325</v>
      </c>
      <c r="I117" s="487" t="n">
        <v>0.0471385330527028</v>
      </c>
      <c r="J117" s="488" t="inlineStr">
        <is>
          <t>Asimilación</t>
        </is>
      </c>
      <c r="M117" s="446" t="inlineStr">
        <is>
          <t>Carpinus betulus</t>
        </is>
      </c>
      <c r="N117" s="446" t="n">
        <v>0.09341734345507791</v>
      </c>
    </row>
    <row r="118" ht="16.5" customHeight="1" s="260">
      <c r="A118" s="466" t="n"/>
      <c r="B118" s="486" t="inlineStr">
        <is>
          <t>Juniperus turbinata canariensis</t>
        </is>
      </c>
      <c r="C118" s="487" t="n">
        <v>0.0188554132210811</v>
      </c>
      <c r="D118" s="487" t="n">
        <v>0.0235692665263514</v>
      </c>
      <c r="E118" s="487" t="n">
        <v>0.0282831198316217</v>
      </c>
      <c r="F118" s="487" t="n">
        <v>0.0329969731368919</v>
      </c>
      <c r="G118" s="487" t="n">
        <v>0.0377108264421622</v>
      </c>
      <c r="H118" s="487" t="n">
        <v>0.0424246797474325</v>
      </c>
      <c r="I118" s="487" t="n">
        <v>0.0471385330527028</v>
      </c>
      <c r="J118" s="488" t="inlineStr">
        <is>
          <t>Asimilación</t>
        </is>
      </c>
      <c r="M118" s="446" t="inlineStr">
        <is>
          <t>Abies alba</t>
        </is>
      </c>
      <c r="N118" s="446" t="n">
        <v>0.095317224174204</v>
      </c>
    </row>
    <row r="119" ht="16.5" customHeight="1" s="260">
      <c r="A119" s="466" t="n"/>
      <c r="B119" s="486" t="inlineStr">
        <is>
          <t>Juniperus thurifera</t>
        </is>
      </c>
      <c r="C119" s="487" t="n">
        <v>0.013942374656016</v>
      </c>
      <c r="D119" s="487" t="n">
        <v>0.01742796832002</v>
      </c>
      <c r="E119" s="487" t="n">
        <v>0.0209135619840239</v>
      </c>
      <c r="F119" s="487" t="n">
        <v>0.0243991556480279</v>
      </c>
      <c r="G119" s="487" t="n">
        <v>0.0278847493120319</v>
      </c>
      <c r="H119" s="487" t="n">
        <v>0.0313703429760359</v>
      </c>
      <c r="I119" s="487" t="n">
        <v>0.0348559366400399</v>
      </c>
      <c r="J119" s="488" t="inlineStr">
        <is>
          <t>Tabla 201 del IFN3 y Anexo 2 (Coníferas) IFN1 (1)</t>
        </is>
      </c>
      <c r="M119" s="446" t="inlineStr">
        <is>
          <t>Cryptomeria japonica</t>
        </is>
      </c>
      <c r="N119" s="446" t="n">
        <v>0.095317224174204</v>
      </c>
    </row>
    <row r="120" ht="16.5" customHeight="1" s="260">
      <c r="A120" s="466" t="n"/>
      <c r="B120" s="486" t="inlineStr">
        <is>
          <t>Larix spp.</t>
        </is>
      </c>
      <c r="C120" s="487" t="n">
        <v>0.343824331530646</v>
      </c>
      <c r="D120" s="487" t="n">
        <v>0.429780414413307</v>
      </c>
      <c r="E120" s="487" t="n">
        <v>0.515736497295969</v>
      </c>
      <c r="F120" s="487" t="n">
        <v>0.60169258017863</v>
      </c>
      <c r="G120" s="487" t="n">
        <v>0.687648663061292</v>
      </c>
      <c r="H120" s="487" t="n">
        <v>0.773604745943953</v>
      </c>
      <c r="I120" s="487" t="n">
        <v>0.859560828826614</v>
      </c>
      <c r="J120" s="488" t="inlineStr">
        <is>
          <t>Tabla 201 e Inventario de emisiones 1990-2012</t>
        </is>
      </c>
      <c r="M120" s="446" t="inlineStr">
        <is>
          <t>Alnus spp.</t>
        </is>
      </c>
      <c r="N120" s="446" t="n">
        <v>0.0971567394595937</v>
      </c>
    </row>
    <row r="121" ht="16.5" customHeight="1" s="260">
      <c r="A121" s="466" t="n"/>
      <c r="B121" s="486" t="inlineStr">
        <is>
          <t>Laurus azorica</t>
        </is>
      </c>
      <c r="C121" s="487" t="n">
        <v>0.0429051843818756</v>
      </c>
      <c r="D121" s="487" t="n">
        <v>0.112032921614658</v>
      </c>
      <c r="E121" s="487" t="n">
        <v>0.205165851678638</v>
      </c>
      <c r="F121" s="487" t="n">
        <v>0.347900015407827</v>
      </c>
      <c r="G121" s="487" t="n">
        <v>0.397600017608945</v>
      </c>
      <c r="H121" s="487" t="n">
        <v>0.447300019810063</v>
      </c>
      <c r="I121" s="487" t="n">
        <v>0.497000022011181</v>
      </c>
      <c r="J121" s="488" t="inlineStr">
        <is>
          <t>Asimilación</t>
        </is>
      </c>
      <c r="M121" s="446" t="inlineStr">
        <is>
          <t>Quercus faginea</t>
        </is>
      </c>
      <c r="N121" s="446" t="n">
        <v>0.09755667396679001</v>
      </c>
    </row>
    <row r="122" ht="16.5" customHeight="1" s="260">
      <c r="A122" s="466" t="n"/>
      <c r="B122" s="486" t="inlineStr">
        <is>
          <t>Laurus nobilis</t>
        </is>
      </c>
      <c r="C122" s="487" t="n">
        <v>0.0429051843818756</v>
      </c>
      <c r="D122" s="487" t="n">
        <v>0.112032921614658</v>
      </c>
      <c r="E122" s="487" t="n">
        <v>0.205165851678638</v>
      </c>
      <c r="F122" s="487" t="n">
        <v>0.347900015407827</v>
      </c>
      <c r="G122" s="487" t="n">
        <v>0.397600017608945</v>
      </c>
      <c r="H122" s="487" t="n">
        <v>0.447300019810063</v>
      </c>
      <c r="I122" s="487" t="n">
        <v>0.497000022011181</v>
      </c>
      <c r="J122" s="488" t="inlineStr">
        <is>
          <t>Asimilación</t>
        </is>
      </c>
      <c r="M122" s="446" t="inlineStr">
        <is>
          <t>Quercus suber</t>
        </is>
      </c>
      <c r="N122" s="446" t="n">
        <v>0.111166737537668</v>
      </c>
    </row>
    <row r="123" ht="16.5" customHeight="1" s="260">
      <c r="A123" s="466" t="n"/>
      <c r="B123" s="486" t="inlineStr">
        <is>
          <t>Malus sylvestris</t>
        </is>
      </c>
      <c r="C123" s="487" t="n">
        <v>0.149755361302341</v>
      </c>
      <c r="D123" s="487" t="n">
        <v>0.187194201627927</v>
      </c>
      <c r="E123" s="487" t="n">
        <v>0.224633041953512</v>
      </c>
      <c r="F123" s="487" t="n">
        <v>0.262071882279097</v>
      </c>
      <c r="G123" s="487" t="n">
        <v>0.299510722604683</v>
      </c>
      <c r="H123" s="487" t="n">
        <v>0.336949562930268</v>
      </c>
      <c r="I123" s="487" t="n">
        <v>0.374388403255853</v>
      </c>
      <c r="J123" s="488" t="inlineStr">
        <is>
          <t>Asimilación</t>
        </is>
      </c>
      <c r="M123" s="446" t="inlineStr">
        <is>
          <t>Corylus avellana</t>
        </is>
      </c>
      <c r="N123" s="446" t="n">
        <v>0.117528300654495</v>
      </c>
    </row>
    <row r="124" ht="16.5" customHeight="1" s="260">
      <c r="A124" s="466" t="n"/>
      <c r="B124" s="486" t="inlineStr">
        <is>
          <t>Morella faya</t>
        </is>
      </c>
      <c r="C124" s="487" t="n">
        <v>0.0429051843818756</v>
      </c>
      <c r="D124" s="487" t="n">
        <v>0.112032921614658</v>
      </c>
      <c r="E124" s="487" t="n">
        <v>0.205165851678638</v>
      </c>
      <c r="F124" s="487" t="n">
        <v>0.347900015407827</v>
      </c>
      <c r="G124" s="487" t="n">
        <v>0.397600017608945</v>
      </c>
      <c r="H124" s="487" t="n">
        <v>0.447300019810063</v>
      </c>
      <c r="I124" s="487" t="n">
        <v>0.497000022011181</v>
      </c>
      <c r="J124" s="488" t="inlineStr">
        <is>
          <t>Asimilación</t>
        </is>
      </c>
      <c r="M124" s="446" t="inlineStr">
        <is>
          <t>Quercus canariensis</t>
        </is>
      </c>
      <c r="N124" s="446" t="n">
        <v>0.12721465554673</v>
      </c>
    </row>
    <row r="125" ht="16.5" customHeight="1" s="260">
      <c r="A125" s="466" t="n"/>
      <c r="B125" s="486" t="inlineStr">
        <is>
          <t>Myrtus communis</t>
        </is>
      </c>
      <c r="C125" s="487" t="n">
        <v>0.0429051843818756</v>
      </c>
      <c r="D125" s="487" t="n">
        <v>0.112032921614658</v>
      </c>
      <c r="E125" s="487" t="n">
        <v>0.205165851678638</v>
      </c>
      <c r="F125" s="487" t="n">
        <v>0.347900015407827</v>
      </c>
      <c r="G125" s="487" t="n">
        <v>0.397600017608945</v>
      </c>
      <c r="H125" s="487" t="n">
        <v>0.447300019810063</v>
      </c>
      <c r="I125" s="487" t="n">
        <v>0.497000022011181</v>
      </c>
      <c r="J125" s="488" t="inlineStr">
        <is>
          <t>Asimilación</t>
        </is>
      </c>
      <c r="M125" s="446" t="inlineStr">
        <is>
          <t>Pinus canariensis</t>
        </is>
      </c>
      <c r="N125" s="446" t="n">
        <v>0.135349006408369</v>
      </c>
    </row>
    <row r="126" ht="16.5" customHeight="1" s="260">
      <c r="A126" s="466" t="n"/>
      <c r="B126" s="486" t="inlineStr">
        <is>
          <t>Olea europaea</t>
        </is>
      </c>
      <c r="C126" s="487" t="n">
        <v>0.038995053250979</v>
      </c>
      <c r="D126" s="487" t="n">
        <v>0.0487438165637237</v>
      </c>
      <c r="E126" s="487" t="n">
        <v>0.0840818994782636</v>
      </c>
      <c r="F126" s="487" t="n">
        <v>0.0980955493913076</v>
      </c>
      <c r="G126" s="487" t="n">
        <v>0.112109199304352</v>
      </c>
      <c r="H126" s="487" t="n">
        <v>0.126122849217396</v>
      </c>
      <c r="I126" s="487" t="n">
        <v>0.140136499130439</v>
      </c>
      <c r="J126" s="488" t="inlineStr">
        <is>
          <t>Tabla 201 del IFN3 y Anexo 2 (frondosas) IFN1 (2)</t>
        </is>
      </c>
      <c r="M126" s="446" t="inlineStr">
        <is>
          <t>Quercus pubescens (Q. humilis)</t>
        </is>
      </c>
      <c r="N126" s="446" t="n">
        <v>0.147557939006115</v>
      </c>
    </row>
    <row r="127" ht="16.5" customHeight="1" s="260">
      <c r="A127" s="466" t="n"/>
      <c r="B127" s="486" t="inlineStr">
        <is>
          <t>Phillyrea latifolia</t>
        </is>
      </c>
      <c r="C127" s="487" t="n">
        <v>0.0253426705493386</v>
      </c>
      <c r="D127" s="487" t="n">
        <v>0.0316783381866733</v>
      </c>
      <c r="E127" s="487" t="n">
        <v>0.0893599357406664</v>
      </c>
      <c r="F127" s="487" t="n">
        <v>0.171315518537759</v>
      </c>
      <c r="G127" s="487" t="n">
        <v>0.195789164043153</v>
      </c>
      <c r="H127" s="487" t="n">
        <v>0.220262809548547</v>
      </c>
      <c r="I127" s="487" t="n">
        <v>0.244736455053942</v>
      </c>
      <c r="J127" s="488" t="inlineStr">
        <is>
          <t>Tabla 201 del IFN3 y Anexo 2 (frondosas) IFN1 (2)</t>
        </is>
      </c>
      <c r="M127" s="446" t="inlineStr">
        <is>
          <t>Quercus pyrenaica</t>
        </is>
      </c>
      <c r="N127" s="446" t="n">
        <v>0.147931932114712</v>
      </c>
    </row>
    <row r="128" ht="16.5" customHeight="1" s="260">
      <c r="A128" s="466" t="n"/>
      <c r="B128" s="486" t="inlineStr">
        <is>
          <t>Phoenix spp.</t>
        </is>
      </c>
      <c r="C128" s="487" t="n">
        <v>0.308670744256872</v>
      </c>
      <c r="D128" s="487" t="n">
        <v>0.574987058871818</v>
      </c>
      <c r="E128" s="487" t="n">
        <v>0.895659406331035</v>
      </c>
      <c r="F128" s="487" t="n">
        <v>1.24444395085294</v>
      </c>
      <c r="G128" s="487" t="n">
        <v>1.36592853061198</v>
      </c>
      <c r="H128" s="487" t="n">
        <v>1.53666959693847</v>
      </c>
      <c r="I128" s="487" t="n">
        <v>1.70741066326497</v>
      </c>
      <c r="J128" s="488" t="inlineStr">
        <is>
          <t>Asimilación</t>
        </is>
      </c>
      <c r="M128" s="446" t="inlineStr">
        <is>
          <t>Pinus pinea</t>
        </is>
      </c>
      <c r="N128" s="446" t="n">
        <v>0.167607001838775</v>
      </c>
    </row>
    <row r="129" ht="16.5" customHeight="1" s="260">
      <c r="A129" s="466" t="n"/>
      <c r="B129" s="486" t="inlineStr">
        <is>
          <t>Picea abies</t>
        </is>
      </c>
      <c r="C129" s="487" t="n">
        <v>0.346242588540339</v>
      </c>
      <c r="D129" s="487" t="n">
        <v>0.6341644913456</v>
      </c>
      <c r="E129" s="487" t="n">
        <v>1.29646813235652</v>
      </c>
      <c r="F129" s="487" t="n">
        <v>2.87768690271986</v>
      </c>
      <c r="G129" s="487" t="n">
        <v>3.40486406193766</v>
      </c>
      <c r="H129" s="487" t="n">
        <v>3.83047206967986</v>
      </c>
      <c r="I129" s="487" t="n">
        <v>4.25608007742207</v>
      </c>
      <c r="J129" s="488" t="inlineStr">
        <is>
          <t>Asimilación</t>
        </is>
      </c>
      <c r="M129" s="446" t="inlineStr">
        <is>
          <t>Quercus petraea</t>
        </is>
      </c>
      <c r="N129" s="446" t="n">
        <v>0.179000639871121</v>
      </c>
    </row>
    <row r="130" ht="16.5" customHeight="1" s="260">
      <c r="A130" s="466" t="n"/>
      <c r="B130" s="486" t="inlineStr">
        <is>
          <t>Pinus canariensis</t>
        </is>
      </c>
      <c r="C130" s="487" t="n">
        <v>0.0265473272114781</v>
      </c>
      <c r="D130" s="487" t="n">
        <v>0.068345157178654</v>
      </c>
      <c r="E130" s="487" t="n">
        <v>0.135349006408369</v>
      </c>
      <c r="F130" s="487" t="n">
        <v>0.157907174143098</v>
      </c>
      <c r="G130" s="487" t="n">
        <v>0.180465341877826</v>
      </c>
      <c r="H130" s="487" t="n">
        <v>0.203023509612554</v>
      </c>
      <c r="I130" s="487" t="n">
        <v>0.225581677347282</v>
      </c>
      <c r="J130" s="488" t="inlineStr">
        <is>
          <t>Tabla 201 del IFN3 y Anexo 2 (Coníferas) IFN1 (1)</t>
        </is>
      </c>
      <c r="M130" s="446" t="inlineStr">
        <is>
          <t>Pinus pinaster ssp. mesogeensis Sistema Central</t>
        </is>
      </c>
      <c r="N130" s="446" t="n">
        <v>0.179742735303618</v>
      </c>
    </row>
    <row r="131" ht="16.5" customHeight="1" s="260">
      <c r="A131" s="466" t="n"/>
      <c r="B131" s="486" t="inlineStr">
        <is>
          <t>Pinus halepensis</t>
        </is>
      </c>
      <c r="C131" s="487" t="n">
        <v>0.0307943973745093</v>
      </c>
      <c r="D131" s="487" t="n">
        <v>0.0384929967181366</v>
      </c>
      <c r="E131" s="487" t="n">
        <v>0.0821892270440258</v>
      </c>
      <c r="F131" s="487" t="n">
        <v>0.137560097934165</v>
      </c>
      <c r="G131" s="487" t="n">
        <v>0.157211540496188</v>
      </c>
      <c r="H131" s="487" t="n">
        <v>0.176862983058212</v>
      </c>
      <c r="I131" s="487" t="n">
        <v>0.196514425620235</v>
      </c>
      <c r="J131" s="488" t="inlineStr">
        <is>
          <t>Tabla 201 del IFN3 y Anexo 2 (Coníferas) IFN1 (1)</t>
        </is>
      </c>
      <c r="M131" s="446" t="inlineStr">
        <is>
          <t>Fraxinus spp.</t>
        </is>
      </c>
      <c r="N131" s="446" t="n">
        <v>0.184705651688016</v>
      </c>
    </row>
    <row r="132" ht="16.5" customHeight="1" s="260">
      <c r="A132" s="466" t="n"/>
      <c r="B132" s="486" t="inlineStr">
        <is>
          <t>Pinus nigra Sistema Ibérico</t>
        </is>
      </c>
      <c r="C132" s="487" t="n">
        <v>0.0341576971299703</v>
      </c>
      <c r="D132" s="487" t="n">
        <v>0.0426971214124629</v>
      </c>
      <c r="E132" s="487" t="n">
        <v>0.0512365456949555</v>
      </c>
      <c r="F132" s="487" t="n">
        <v>0.10884537979243</v>
      </c>
      <c r="G132" s="487" t="n">
        <v>0.126360760783878</v>
      </c>
      <c r="H132" s="487" t="n">
        <v>0.142155855881863</v>
      </c>
      <c r="I132" s="487" t="n">
        <v>0.157950950979847</v>
      </c>
      <c r="J132" s="488" t="inlineStr">
        <is>
          <t>Tablas producción Madrigal (3)</t>
        </is>
      </c>
      <c r="M132" s="446" t="inlineStr">
        <is>
          <t>Castanea sativa</t>
        </is>
      </c>
      <c r="N132" s="446" t="n">
        <v>0.186177230927745</v>
      </c>
    </row>
    <row r="133" ht="16.5" customHeight="1" s="260">
      <c r="A133" s="466" t="n"/>
      <c r="B133" s="486" t="inlineStr">
        <is>
          <t>Pinus nigra (Resto)</t>
        </is>
      </c>
      <c r="C133" s="487" t="n">
        <v>0.0260731375244372</v>
      </c>
      <c r="D133" s="487" t="n">
        <v>0.0325914219055464</v>
      </c>
      <c r="E133" s="487" t="n">
        <v>0.0791978136992805</v>
      </c>
      <c r="F133" s="487" t="n">
        <v>0.0923974493158273</v>
      </c>
      <c r="G133" s="487" t="n">
        <v>0.105597084932374</v>
      </c>
      <c r="H133" s="487" t="n">
        <v>0.118796720548921</v>
      </c>
      <c r="I133" s="487" t="n">
        <v>0.131996356165468</v>
      </c>
      <c r="J133" s="488" t="inlineStr">
        <is>
          <t>Tabla 201 del IFN3 y Anexo 2 (Coníferas) IFN1 (1)</t>
        </is>
      </c>
      <c r="M133" s="446" t="inlineStr">
        <is>
          <t>Juglans regia</t>
        </is>
      </c>
      <c r="N133" s="446" t="n">
        <v>0.186177230927745</v>
      </c>
    </row>
    <row r="134" ht="16.5" customHeight="1" s="260">
      <c r="A134" s="466" t="n"/>
      <c r="B134" s="486" t="inlineStr">
        <is>
          <t>Pinus pinaster ssp. atlantica Zona Norte interior</t>
        </is>
      </c>
      <c r="C134" s="487" t="n">
        <v>0.232711530861456</v>
      </c>
      <c r="D134" s="487" t="n">
        <v>0.408562031828704</v>
      </c>
      <c r="E134" s="487" t="n">
        <v>0.582494936309524</v>
      </c>
      <c r="F134" s="487" t="n">
        <v>0.743041997204926</v>
      </c>
      <c r="G134" s="487" t="n">
        <v>0.9120625756395641</v>
      </c>
      <c r="H134" s="487" t="n">
        <v>1.02607039759451</v>
      </c>
      <c r="I134" s="487" t="n">
        <v>1.14007821954946</v>
      </c>
      <c r="J134" s="488" t="inlineStr">
        <is>
          <t>Tablas producción Madrigal (3)</t>
        </is>
      </c>
      <c r="M134" s="446" t="inlineStr">
        <is>
          <t>Robinia pseudacacia</t>
        </is>
      </c>
      <c r="N134" s="446" t="n">
        <v>0.191145537411418</v>
      </c>
    </row>
    <row r="135" ht="16.5" customHeight="1" s="260">
      <c r="A135" s="466" t="n"/>
      <c r="B135" s="486" t="inlineStr">
        <is>
          <t>Pinus pinaster ssp. atlantica Zona Norte costera</t>
        </is>
      </c>
      <c r="C135" s="487" t="n">
        <v>0.328279649016204</v>
      </c>
      <c r="D135" s="487" t="n">
        <v>0.538157450679591</v>
      </c>
      <c r="E135" s="487" t="n">
        <v>0.691215846529678</v>
      </c>
      <c r="F135" s="487" t="n">
        <v>0.806418487617958</v>
      </c>
      <c r="G135" s="487" t="n">
        <v>0.921621128706237</v>
      </c>
      <c r="H135" s="487" t="n">
        <v>1.03682376979452</v>
      </c>
      <c r="I135" s="487" t="n">
        <v>1.1520264108828</v>
      </c>
      <c r="J135" s="488" t="inlineStr">
        <is>
          <t>Tablas producción Madrigal (3)</t>
        </is>
      </c>
      <c r="M135" s="446" t="inlineStr">
        <is>
          <t>Quercus robur</t>
        </is>
      </c>
      <c r="N135" s="446" t="n">
        <v>0.192469667762261</v>
      </c>
    </row>
    <row r="136" ht="16.5" customHeight="1" s="260">
      <c r="A136" s="466" t="n"/>
      <c r="B136" s="486" t="inlineStr">
        <is>
          <t>Pinus pinaster ssp. mesogeensis Sistema Central</t>
        </is>
      </c>
      <c r="C136" s="487" t="n">
        <v>0.119828490202412</v>
      </c>
      <c r="D136" s="487" t="n">
        <v>0.149785612753015</v>
      </c>
      <c r="E136" s="487" t="n">
        <v>0.179742735303618</v>
      </c>
      <c r="F136" s="487" t="n">
        <v>0.261962028575436</v>
      </c>
      <c r="G136" s="487" t="n">
        <v>0.358016875355215</v>
      </c>
      <c r="H136" s="487" t="n">
        <v>0.402768984774616</v>
      </c>
      <c r="I136" s="487" t="n">
        <v>0.447521094194018</v>
      </c>
      <c r="J136" s="488" t="inlineStr">
        <is>
          <t>Tablas producción Madrigal (3)</t>
        </is>
      </c>
      <c r="M136" s="446" t="inlineStr">
        <is>
          <t>Amelanchier ovalis</t>
        </is>
      </c>
      <c r="N136" s="446" t="n">
        <v>0.205165851678638</v>
      </c>
    </row>
    <row r="137" ht="16.5" customHeight="1" s="260">
      <c r="A137" s="466" t="n"/>
      <c r="B137" s="486" t="inlineStr">
        <is>
          <t>Pinus pinaster (Resto)</t>
        </is>
      </c>
      <c r="C137" s="487" t="n">
        <v>0.0225640902849829</v>
      </c>
      <c r="D137" s="487" t="n">
        <v>0.0282051128562287</v>
      </c>
      <c r="E137" s="487" t="n">
        <v>0.0338461354274744</v>
      </c>
      <c r="F137" s="487" t="n">
        <v>0.0795426008006471</v>
      </c>
      <c r="G137" s="487" t="n">
        <v>0.0909058294864539</v>
      </c>
      <c r="H137" s="487" t="n">
        <v>0.102269058172261</v>
      </c>
      <c r="I137" s="487" t="n">
        <v>0.113632286858067</v>
      </c>
      <c r="J137" s="488" t="inlineStr">
        <is>
          <t>Tabla 201 del IFN3 y Anexo 2 (Coníferas) IFN1 (1)</t>
        </is>
      </c>
      <c r="M137" s="446" t="inlineStr">
        <is>
          <t>Cornus sanguinea</t>
        </is>
      </c>
      <c r="N137" s="446" t="n">
        <v>0.205165851678638</v>
      </c>
    </row>
    <row r="138" ht="16.5" customHeight="1" s="260">
      <c r="A138" s="466" t="n"/>
      <c r="B138" s="486" t="inlineStr">
        <is>
          <t>Pinus pinea</t>
        </is>
      </c>
      <c r="C138" s="487" t="n">
        <v>0.0557352421014763</v>
      </c>
      <c r="D138" s="487" t="n">
        <v>0.0970535564418932</v>
      </c>
      <c r="E138" s="487" t="n">
        <v>0.167607001838775</v>
      </c>
      <c r="F138" s="487" t="n">
        <v>0.195541502145238</v>
      </c>
      <c r="G138" s="487" t="n">
        <v>0.292881410633097</v>
      </c>
      <c r="H138" s="487" t="n">
        <v>0.329491586962234</v>
      </c>
      <c r="I138" s="487" t="n">
        <v>0.366101763291371</v>
      </c>
      <c r="J138" s="488" t="inlineStr">
        <is>
          <t>Tabla 201 del IFN3 y Anexo 2 (Coníferas) IFN1 (1)</t>
        </is>
      </c>
      <c r="M138" s="446" t="inlineStr">
        <is>
          <t>Crataegus spp.</t>
        </is>
      </c>
      <c r="N138" s="446" t="n">
        <v>0.205165851678638</v>
      </c>
    </row>
    <row r="139" ht="16.5" customHeight="1" s="260">
      <c r="A139" s="466" t="n"/>
      <c r="B139" s="486" t="inlineStr">
        <is>
          <t>Pinus radiata</t>
        </is>
      </c>
      <c r="C139" s="487" t="n">
        <v>0.456433324472332</v>
      </c>
      <c r="D139" s="487" t="n">
        <v>0.786942766338538</v>
      </c>
      <c r="E139" s="487" t="n">
        <v>1.1651157738742</v>
      </c>
      <c r="F139" s="487" t="n">
        <v>1.55802311201346</v>
      </c>
      <c r="G139" s="487" t="n">
        <v>1.7805978423011</v>
      </c>
      <c r="H139" s="487" t="n">
        <v>2.00317257258873</v>
      </c>
      <c r="I139" s="487" t="n">
        <v>2.22574730287637</v>
      </c>
      <c r="J139" s="488" t="inlineStr">
        <is>
          <t>Tablas producción Madrigal (3)</t>
        </is>
      </c>
      <c r="M139" s="446" t="inlineStr">
        <is>
          <t>Erica arborea (Canarias)</t>
        </is>
      </c>
      <c r="N139" s="446" t="n">
        <v>0.205165851678638</v>
      </c>
    </row>
    <row r="140" ht="16.5" customHeight="1" s="260">
      <c r="A140" s="466" t="n"/>
      <c r="B140" s="486" t="inlineStr">
        <is>
          <t>Pinus sylvestris Sistema Central</t>
        </is>
      </c>
      <c r="C140" s="487" t="n">
        <v>0.0202146991768839</v>
      </c>
      <c r="D140" s="487" t="n">
        <v>0.0508537081862018</v>
      </c>
      <c r="E140" s="487" t="n">
        <v>0.0610244498234422</v>
      </c>
      <c r="F140" s="487" t="n">
        <v>0.147040798164215</v>
      </c>
      <c r="G140" s="487" t="n">
        <v>0.168046626473388</v>
      </c>
      <c r="H140" s="487" t="n">
        <v>0.189052454782562</v>
      </c>
      <c r="I140" s="487" t="n">
        <v>0.210058283091735</v>
      </c>
      <c r="J140" s="488" t="inlineStr">
        <is>
          <t>Tablas producción Madrigal (3)</t>
        </is>
      </c>
      <c r="M140" s="446" t="inlineStr">
        <is>
          <t>Laurus azorica</t>
        </is>
      </c>
      <c r="N140" s="446" t="n">
        <v>0.205165851678638</v>
      </c>
    </row>
    <row r="141" ht="16.5" customHeight="1" s="260">
      <c r="A141" s="466" t="n"/>
      <c r="B141" s="486" t="inlineStr">
        <is>
          <t>Pinus sylvestris Sistema Ibérico</t>
        </is>
      </c>
      <c r="C141" s="487" t="n">
        <v>0.031639288306641</v>
      </c>
      <c r="D141" s="487" t="n">
        <v>0.0395491103833012</v>
      </c>
      <c r="E141" s="487" t="n">
        <v>0.0474589324599615</v>
      </c>
      <c r="F141" s="487" t="n">
        <v>0.091964080011148</v>
      </c>
      <c r="G141" s="487" t="n">
        <v>0.107958225417693</v>
      </c>
      <c r="H141" s="487" t="n">
        <v>0.121453003594905</v>
      </c>
      <c r="I141" s="487" t="n">
        <v>0.134947781772116</v>
      </c>
      <c r="J141" s="488" t="inlineStr">
        <is>
          <t>Tablas producción Madrigal (3)</t>
        </is>
      </c>
      <c r="M141" s="446" t="inlineStr">
        <is>
          <t>Laurus nobilis</t>
        </is>
      </c>
      <c r="N141" s="446" t="n">
        <v>0.205165851678638</v>
      </c>
    </row>
    <row r="142" ht="16.5" customHeight="1" s="260">
      <c r="A142" s="466" t="n"/>
      <c r="B142" s="486" t="inlineStr">
        <is>
          <t>Pinus sylvestris Pirineos</t>
        </is>
      </c>
      <c r="C142" s="487" t="n">
        <v>0.043635426256541</v>
      </c>
      <c r="D142" s="487" t="n">
        <v>0.0545442828206763</v>
      </c>
      <c r="E142" s="487" t="n">
        <v>0.0654531393848115</v>
      </c>
      <c r="F142" s="487" t="n">
        <v>0.109502518403922</v>
      </c>
      <c r="G142" s="487" t="n">
        <v>0.166252649414966</v>
      </c>
      <c r="H142" s="487" t="n">
        <v>0.187034230591837</v>
      </c>
      <c r="I142" s="487" t="n">
        <v>0.207815811768708</v>
      </c>
      <c r="J142" s="488" t="inlineStr">
        <is>
          <t>Tablas producción Madrigal (3)</t>
        </is>
      </c>
      <c r="M142" s="446" t="inlineStr">
        <is>
          <t>Morella faya</t>
        </is>
      </c>
      <c r="N142" s="446" t="n">
        <v>0.205165851678638</v>
      </c>
    </row>
    <row r="143" ht="16.5" customHeight="1" s="260">
      <c r="A143" s="466" t="n"/>
      <c r="B143" s="486" t="inlineStr">
        <is>
          <t>Pinus sylvestris (Resto)</t>
        </is>
      </c>
      <c r="C143" s="487" t="n">
        <v>0.0318298045800219</v>
      </c>
      <c r="D143" s="487" t="n">
        <v>0.0483157004633931</v>
      </c>
      <c r="E143" s="487" t="n">
        <v>0.0579788405560717</v>
      </c>
      <c r="F143" s="487" t="n">
        <v>0.116169132193095</v>
      </c>
      <c r="G143" s="487" t="n">
        <v>0.147419167102016</v>
      </c>
      <c r="H143" s="487" t="n">
        <v>0.165846562989768</v>
      </c>
      <c r="I143" s="487" t="n">
        <v>0.18427395887752</v>
      </c>
      <c r="J143" s="488" t="inlineStr">
        <is>
          <t>Tabla 201 del IFN3 y Anexo 2 (Coníferas) IFN1 (1)</t>
        </is>
      </c>
      <c r="M143" s="446" t="inlineStr">
        <is>
          <t>Myrtus communis</t>
        </is>
      </c>
      <c r="N143" s="446" t="n">
        <v>0.205165851678638</v>
      </c>
    </row>
    <row r="144" ht="16.5" customHeight="1" s="260">
      <c r="A144" s="466" t="n"/>
      <c r="B144" s="486" t="inlineStr">
        <is>
          <t>Pinus taeda</t>
        </is>
      </c>
      <c r="C144" s="487" t="n">
        <v>0.456433324472332</v>
      </c>
      <c r="D144" s="487" t="n">
        <v>0.786942766338538</v>
      </c>
      <c r="E144" s="487" t="n">
        <v>1.1651157738742</v>
      </c>
      <c r="F144" s="487" t="n">
        <v>1.55802311201346</v>
      </c>
      <c r="G144" s="487" t="n">
        <v>1.7805978423011</v>
      </c>
      <c r="H144" s="487" t="n">
        <v>2.00317257258873</v>
      </c>
      <c r="I144" s="487" t="n">
        <v>2.22574730287637</v>
      </c>
      <c r="J144" s="488" t="inlineStr">
        <is>
          <t>Asimilación</t>
        </is>
      </c>
      <c r="M144" s="446" t="inlineStr">
        <is>
          <t>Pistacia terebinthus</t>
        </is>
      </c>
      <c r="N144" s="446" t="n">
        <v>0.205165851678638</v>
      </c>
    </row>
    <row r="145" ht="16.5" customHeight="1" s="260">
      <c r="A145" s="466" t="n"/>
      <c r="B145" s="486" t="inlineStr">
        <is>
          <t>Pinus uncinata</t>
        </is>
      </c>
      <c r="C145" s="487" t="n">
        <v>0.0366031663669733</v>
      </c>
      <c r="D145" s="487" t="n">
        <v>0.0457539579587166</v>
      </c>
      <c r="E145" s="487" t="n">
        <v>0.0901404032871185</v>
      </c>
      <c r="F145" s="487" t="n">
        <v>0.105163803834972</v>
      </c>
      <c r="G145" s="487" t="n">
        <v>0.120187204382825</v>
      </c>
      <c r="H145" s="487" t="n">
        <v>0.135210604930678</v>
      </c>
      <c r="I145" s="487" t="n">
        <v>0.150234005478531</v>
      </c>
      <c r="J145" s="488" t="inlineStr">
        <is>
          <t>Tabla 201 del IFN3 y Anexo 2 (Coníferas) IFN1 (1)</t>
        </is>
      </c>
      <c r="M145" s="446" t="inlineStr">
        <is>
          <t>Rhamnus alaternus</t>
        </is>
      </c>
      <c r="N145" s="446" t="n">
        <v>0.205165851678638</v>
      </c>
    </row>
    <row r="146" ht="16.5" customHeight="1" s="260">
      <c r="A146" s="466" t="n"/>
      <c r="B146" s="486" t="inlineStr">
        <is>
          <t>Pistacia terebinthus</t>
        </is>
      </c>
      <c r="C146" s="487" t="n">
        <v>0.0429051843818756</v>
      </c>
      <c r="D146" s="487" t="n">
        <v>0.112032921614658</v>
      </c>
      <c r="E146" s="487" t="n">
        <v>0.205165851678638</v>
      </c>
      <c r="F146" s="487" t="n">
        <v>0.347900015407827</v>
      </c>
      <c r="G146" s="487" t="n">
        <v>0.397600017608945</v>
      </c>
      <c r="H146" s="487" t="n">
        <v>0.447300019810063</v>
      </c>
      <c r="I146" s="487" t="n">
        <v>0.497000022011181</v>
      </c>
      <c r="J146" s="488" t="inlineStr">
        <is>
          <t>Asimilación</t>
        </is>
      </c>
      <c r="M146" s="446" t="inlineStr">
        <is>
          <t>Quercus rubra</t>
        </is>
      </c>
      <c r="N146" s="446" t="n">
        <v>0.221540577784436</v>
      </c>
    </row>
    <row r="147" ht="16.5" customHeight="1" s="260">
      <c r="A147" s="466" t="n"/>
      <c r="B147" s="486" t="inlineStr">
        <is>
          <t>Platanus hispanica</t>
        </is>
      </c>
      <c r="C147" s="487" t="n">
        <v>0.206542867324278</v>
      </c>
      <c r="D147" s="487" t="n">
        <v>0.459407132869336</v>
      </c>
      <c r="E147" s="487" t="n">
        <v>0.67165279962424</v>
      </c>
      <c r="F147" s="487" t="n">
        <v>0.922773863546721</v>
      </c>
      <c r="G147" s="487" t="n">
        <v>1.26309462456508</v>
      </c>
      <c r="H147" s="487" t="n">
        <v>1.42098145263572</v>
      </c>
      <c r="I147" s="487" t="n">
        <v>1.57886828070635</v>
      </c>
      <c r="J147" s="488" t="inlineStr">
        <is>
          <t>Asimilación</t>
        </is>
      </c>
      <c r="M147" s="446" t="inlineStr">
        <is>
          <t>Acer spp.</t>
        </is>
      </c>
      <c r="N147" s="446" t="n">
        <v>0.224633041953512</v>
      </c>
    </row>
    <row r="148" ht="16.5" customHeight="1" s="260">
      <c r="A148" s="466" t="n"/>
      <c r="B148" s="486" t="inlineStr">
        <is>
          <t>Populus alba</t>
        </is>
      </c>
      <c r="C148" s="487" t="n">
        <v>0.206542867324278</v>
      </c>
      <c r="D148" s="487" t="n">
        <v>0.459407132869336</v>
      </c>
      <c r="E148" s="487" t="n">
        <v>0.67165279962424</v>
      </c>
      <c r="F148" s="487" t="n">
        <v>0.922773863546721</v>
      </c>
      <c r="G148" s="487" t="n">
        <v>1.26309462456508</v>
      </c>
      <c r="H148" s="487" t="n">
        <v>1.42098145263572</v>
      </c>
      <c r="I148" s="487" t="n">
        <v>1.57886828070635</v>
      </c>
      <c r="J148" s="488" t="inlineStr">
        <is>
          <t>Tabla 201 del IFN3 y Anexo 2 (frondosas) IFN1 (2)</t>
        </is>
      </c>
      <c r="M148" s="446" t="inlineStr">
        <is>
          <t>Malus sylvestris</t>
        </is>
      </c>
      <c r="N148" s="446" t="n">
        <v>0.224633041953512</v>
      </c>
    </row>
    <row r="149" ht="16.5" customHeight="1" s="260">
      <c r="A149" s="466" t="n"/>
      <c r="B149" s="486" t="inlineStr">
        <is>
          <t>Populus nigra</t>
        </is>
      </c>
      <c r="C149" s="487" t="n">
        <v>0.285542246488326</v>
      </c>
      <c r="D149" s="487" t="n">
        <v>0.720029338545172</v>
      </c>
      <c r="E149" s="487" t="n">
        <v>1.00644495331503</v>
      </c>
      <c r="F149" s="487" t="n">
        <v>1.44499968749023</v>
      </c>
      <c r="G149" s="487" t="n">
        <v>1.89560125462626</v>
      </c>
      <c r="H149" s="487" t="n">
        <v>2.13255141145454</v>
      </c>
      <c r="I149" s="487" t="n">
        <v>2.36950156828282</v>
      </c>
      <c r="J149" s="488" t="inlineStr">
        <is>
          <t>Tabla 201 del IFN3 y Anexo 2 (frondosas) IFN1 (2)</t>
        </is>
      </c>
      <c r="M149" s="446" t="inlineStr">
        <is>
          <t>Prunus spp.</t>
        </is>
      </c>
      <c r="N149" s="446" t="n">
        <v>0.224633041953512</v>
      </c>
    </row>
    <row r="150" ht="16.5" customHeight="1" s="260">
      <c r="A150" s="466" t="n"/>
      <c r="B150" s="486" t="inlineStr">
        <is>
          <t>Populus x canadensis</t>
        </is>
      </c>
      <c r="C150" s="487" t="n">
        <v>0.338383093378643</v>
      </c>
      <c r="D150" s="487" t="n">
        <v>0.805208188385553</v>
      </c>
      <c r="E150" s="487" t="n">
        <v>1.17740182512525</v>
      </c>
      <c r="F150" s="487" t="n">
        <v>1.55447989637835</v>
      </c>
      <c r="G150" s="487" t="n">
        <v>2.02371696272286</v>
      </c>
      <c r="H150" s="487" t="n">
        <v>2.27668158306322</v>
      </c>
      <c r="I150" s="487" t="n">
        <v>2.52964620340358</v>
      </c>
      <c r="J150" s="488" t="inlineStr">
        <is>
          <t>Tabla 201 del IFN3 y Anexo 2 (frondosas) IFN1 (2)</t>
        </is>
      </c>
      <c r="M150" s="446" t="inlineStr">
        <is>
          <t>Pyrus spp.</t>
        </is>
      </c>
      <c r="N150" s="446" t="n">
        <v>0.224633041953512</v>
      </c>
    </row>
    <row r="151" ht="16.5" customHeight="1" s="260">
      <c r="A151" s="466" t="n"/>
      <c r="B151" s="486" t="inlineStr">
        <is>
          <t>Populus tremula</t>
        </is>
      </c>
      <c r="C151" s="487" t="n">
        <v>0.285542246488326</v>
      </c>
      <c r="D151" s="487" t="n">
        <v>0.720029338545172</v>
      </c>
      <c r="E151" s="487" t="n">
        <v>1.00644495331503</v>
      </c>
      <c r="F151" s="487" t="n">
        <v>1.44499968749023</v>
      </c>
      <c r="G151" s="487" t="n">
        <v>1.89560125462626</v>
      </c>
      <c r="H151" s="487" t="n">
        <v>2.13255141145454</v>
      </c>
      <c r="I151" s="487" t="n">
        <v>2.36950156828282</v>
      </c>
      <c r="J151" s="488" t="inlineStr">
        <is>
          <t>Asimilación</t>
        </is>
      </c>
      <c r="M151" s="446" t="inlineStr">
        <is>
          <t>Sorbus spp.</t>
        </is>
      </c>
      <c r="N151" s="446" t="n">
        <v>0.247718152224448</v>
      </c>
    </row>
    <row r="152" ht="16.5" customHeight="1" s="260">
      <c r="A152" s="466" t="n"/>
      <c r="B152" s="486" t="inlineStr">
        <is>
          <t>Prunus spp.</t>
        </is>
      </c>
      <c r="C152" s="487" t="n">
        <v>0.149755361302341</v>
      </c>
      <c r="D152" s="487" t="n">
        <v>0.187194201627927</v>
      </c>
      <c r="E152" s="487" t="n">
        <v>0.224633041953512</v>
      </c>
      <c r="F152" s="487" t="n">
        <v>0.262071882279097</v>
      </c>
      <c r="G152" s="487" t="n">
        <v>0.299510722604683</v>
      </c>
      <c r="H152" s="487" t="n">
        <v>0.336949562930268</v>
      </c>
      <c r="I152" s="487" t="n">
        <v>0.374388403255853</v>
      </c>
      <c r="J152" s="488" t="inlineStr">
        <is>
          <t>Asimilación</t>
        </is>
      </c>
      <c r="M152" s="446" t="inlineStr">
        <is>
          <t>Ulmus spp.</t>
        </is>
      </c>
      <c r="N152" s="446" t="n">
        <v>0.2704944</v>
      </c>
    </row>
    <row r="153" ht="16.5" customHeight="1" s="260">
      <c r="A153" s="466" t="n"/>
      <c r="B153" s="486" t="inlineStr">
        <is>
          <t>Pseudotsuga menziesii</t>
        </is>
      </c>
      <c r="C153" s="487" t="n">
        <v>0.346242588540339</v>
      </c>
      <c r="D153" s="487" t="n">
        <v>0.6341644913456</v>
      </c>
      <c r="E153" s="487" t="n">
        <v>1.29646813235652</v>
      </c>
      <c r="F153" s="487" t="n">
        <v>2.87768690271986</v>
      </c>
      <c r="G153" s="487" t="n">
        <v>3.40486406193766</v>
      </c>
      <c r="H153" s="487" t="n">
        <v>3.83047206967986</v>
      </c>
      <c r="I153" s="487" t="n">
        <v>4.25608007742207</v>
      </c>
      <c r="J153" s="488" t="inlineStr">
        <is>
          <t>Tabla 201 del IFN3 y Anexo 2 (Coníferas) IFN1 (1)</t>
        </is>
      </c>
      <c r="M153" s="446" t="inlineStr">
        <is>
          <t>Abies pinsapo</t>
        </is>
      </c>
      <c r="N153" s="446" t="n">
        <v>0.329086456271871</v>
      </c>
    </row>
    <row r="154" ht="16.5" customHeight="1" s="260">
      <c r="A154" s="466" t="n"/>
      <c r="B154" s="486" t="inlineStr">
        <is>
          <t>Pyrus spp.</t>
        </is>
      </c>
      <c r="C154" s="487" t="n">
        <v>0.149755361302341</v>
      </c>
      <c r="D154" s="487" t="n">
        <v>0.187194201627927</v>
      </c>
      <c r="E154" s="487" t="n">
        <v>0.224633041953512</v>
      </c>
      <c r="F154" s="487" t="n">
        <v>0.262071882279097</v>
      </c>
      <c r="G154" s="487" t="n">
        <v>0.299510722604683</v>
      </c>
      <c r="H154" s="487" t="n">
        <v>0.336949562930268</v>
      </c>
      <c r="I154" s="487" t="n">
        <v>0.374388403255853</v>
      </c>
      <c r="J154" s="488" t="inlineStr">
        <is>
          <t>Asimilación</t>
        </is>
      </c>
      <c r="M154" s="446" t="inlineStr">
        <is>
          <t>Cedrus atlantica</t>
        </is>
      </c>
      <c r="N154" s="446" t="n">
        <v>0.329086456271871</v>
      </c>
    </row>
    <row r="155" ht="16.5" customHeight="1" s="260">
      <c r="A155" s="466" t="n"/>
      <c r="B155" s="486" t="inlineStr">
        <is>
          <t>Quercus canariensis</t>
        </is>
      </c>
      <c r="C155" s="487" t="n">
        <v>0.0488288390940952</v>
      </c>
      <c r="D155" s="487" t="n">
        <v>0.0610360488676191</v>
      </c>
      <c r="E155" s="487" t="n">
        <v>0.12721465554673</v>
      </c>
      <c r="F155" s="487" t="n">
        <v>0.148417098137852</v>
      </c>
      <c r="G155" s="487" t="n">
        <v>0.169619540728974</v>
      </c>
      <c r="H155" s="487" t="n">
        <v>0.190821983320096</v>
      </c>
      <c r="I155" s="487" t="n">
        <v>0.212024425911217</v>
      </c>
      <c r="J155" s="488" t="inlineStr">
        <is>
          <t>Tabla 201 del IFN3 y Anexo 2 (frondosas) IFN1 (2)</t>
        </is>
      </c>
      <c r="M155" s="446" t="inlineStr">
        <is>
          <t>Larix spp.</t>
        </is>
      </c>
      <c r="N155" s="446" t="n">
        <v>0.515736497295969</v>
      </c>
    </row>
    <row r="156" ht="16.5" customHeight="1" s="260">
      <c r="A156" s="466" t="n"/>
      <c r="B156" s="486" t="inlineStr">
        <is>
          <t>Quercus faginea</t>
        </is>
      </c>
      <c r="C156" s="487" t="n">
        <v>0.0410034858008888</v>
      </c>
      <c r="D156" s="487" t="n">
        <v>0.051254357251111</v>
      </c>
      <c r="E156" s="487" t="n">
        <v>0.09755667396679001</v>
      </c>
      <c r="F156" s="487" t="n">
        <v>0.113816119627922</v>
      </c>
      <c r="G156" s="487" t="n">
        <v>0.130075565289053</v>
      </c>
      <c r="H156" s="487" t="n">
        <v>0.146335010950185</v>
      </c>
      <c r="I156" s="487" t="n">
        <v>0.162594456611317</v>
      </c>
      <c r="J156" s="488" t="inlineStr">
        <is>
          <t>Tabla 201 del IFN3 y Anexo 2 (frondosas) IFN1 (2)</t>
        </is>
      </c>
      <c r="M156" s="446" t="inlineStr">
        <is>
          <t>Pinus pinaster ssp. atlantica Zona Norte interior</t>
        </is>
      </c>
      <c r="N156" s="446" t="n">
        <v>0.582494936309524</v>
      </c>
    </row>
    <row r="157" ht="16.5" customHeight="1" s="260">
      <c r="A157" s="466" t="n"/>
      <c r="B157" s="486" t="inlineStr">
        <is>
          <t>Quercus ilex</t>
        </is>
      </c>
      <c r="C157" s="487" t="n">
        <v>0.04809038157998</v>
      </c>
      <c r="D157" s="487" t="n">
        <v>0.060112976974975</v>
      </c>
      <c r="E157" s="487" t="n">
        <v>0.07213557236996999</v>
      </c>
      <c r="F157" s="487" t="n">
        <v>0.0841581677649649</v>
      </c>
      <c r="G157" s="487" t="n">
        <v>0.09618076315996001</v>
      </c>
      <c r="H157" s="487" t="n">
        <v>0.108203358554955</v>
      </c>
      <c r="I157" s="487" t="n">
        <v>0.12022595394995</v>
      </c>
      <c r="J157" s="488" t="inlineStr">
        <is>
          <t>Tabla 201 e Inventario de emisiones 1990-2012</t>
        </is>
      </c>
      <c r="M157" s="446" t="inlineStr">
        <is>
          <t>Platanus hispanica</t>
        </is>
      </c>
      <c r="N157" s="446" t="n">
        <v>0.67165279962424</v>
      </c>
    </row>
    <row r="158" ht="16.5" customHeight="1" s="260">
      <c r="A158" s="466" t="n"/>
      <c r="B158" s="486" t="inlineStr">
        <is>
          <t>Quercus petraea</t>
        </is>
      </c>
      <c r="C158" s="487" t="n">
        <v>0.0556389226587086</v>
      </c>
      <c r="D158" s="487" t="n">
        <v>0.06954865332338581</v>
      </c>
      <c r="E158" s="487" t="n">
        <v>0.179000639871121</v>
      </c>
      <c r="F158" s="487" t="n">
        <v>0.208834079849641</v>
      </c>
      <c r="G158" s="487" t="n">
        <v>0.238667519828162</v>
      </c>
      <c r="H158" s="487" t="n">
        <v>0.268500959806682</v>
      </c>
      <c r="I158" s="487" t="n">
        <v>0.298334399785202</v>
      </c>
      <c r="J158" s="488" t="inlineStr">
        <is>
          <t>Tabla 201 del IFN3 y Anexo 2 (frondosas) IFN1 (2)</t>
        </is>
      </c>
      <c r="M158" s="446" t="inlineStr">
        <is>
          <t>Populus alba</t>
        </is>
      </c>
      <c r="N158" s="446" t="n">
        <v>0.67165279962424</v>
      </c>
    </row>
    <row r="159" ht="16.5" customHeight="1" s="260">
      <c r="A159" s="466" t="n"/>
      <c r="B159" s="486" t="inlineStr">
        <is>
          <t>Quercus pubescens (Q. humilis)</t>
        </is>
      </c>
      <c r="C159" s="487" t="n">
        <v>0.0685521857472338</v>
      </c>
      <c r="D159" s="487" t="n">
        <v>0.122964949171762</v>
      </c>
      <c r="E159" s="487" t="n">
        <v>0.147557939006115</v>
      </c>
      <c r="F159" s="487" t="n">
        <v>0.230834782147156</v>
      </c>
      <c r="G159" s="487" t="n">
        <v>0.26381117959675</v>
      </c>
      <c r="H159" s="487" t="n">
        <v>0.296787577046344</v>
      </c>
      <c r="I159" s="487" t="n">
        <v>0.329763974495938</v>
      </c>
      <c r="J159" s="488" t="inlineStr">
        <is>
          <t>Tabla 201 del IFN3 y Anexo 2 (frondosas) IFN1 (2)</t>
        </is>
      </c>
      <c r="M159" s="446" t="inlineStr">
        <is>
          <t>Pinus pinaster ssp. atlantica Zona Norte costera</t>
        </is>
      </c>
      <c r="N159" s="446" t="n">
        <v>0.691215846529678</v>
      </c>
    </row>
    <row r="160" ht="16.5" customHeight="1" s="260">
      <c r="A160" s="466" t="n"/>
      <c r="B160" s="486" t="inlineStr">
        <is>
          <t>Quercus pyrenaica</t>
        </is>
      </c>
      <c r="C160" s="487" t="n">
        <v>0.0532902187247439</v>
      </c>
      <c r="D160" s="487" t="n">
        <v>0.0666127734059299</v>
      </c>
      <c r="E160" s="487" t="n">
        <v>0.147931932114712</v>
      </c>
      <c r="F160" s="487" t="n">
        <v>0.172587254133831</v>
      </c>
      <c r="G160" s="487" t="n">
        <v>0.197242576152949</v>
      </c>
      <c r="H160" s="487" t="n">
        <v>0.221897898172068</v>
      </c>
      <c r="I160" s="487" t="n">
        <v>0.246553220191186</v>
      </c>
      <c r="J160" s="488" t="inlineStr">
        <is>
          <t>Tabla 201 del IFN3 y Anexo 2 (frondosas) IFN1 (2)</t>
        </is>
      </c>
      <c r="M160" s="446" t="inlineStr">
        <is>
          <t>Phoenix spp.</t>
        </is>
      </c>
      <c r="N160" s="446" t="n">
        <v>0.895659406331035</v>
      </c>
    </row>
    <row r="161" ht="16.5" customHeight="1" s="260">
      <c r="A161" s="466" t="n"/>
      <c r="B161" s="486" t="inlineStr">
        <is>
          <t>Quercus robur</t>
        </is>
      </c>
      <c r="C161" s="487" t="n">
        <v>0.07071291770917811</v>
      </c>
      <c r="D161" s="487" t="n">
        <v>0.160391389801884</v>
      </c>
      <c r="E161" s="487" t="n">
        <v>0.192469667762261</v>
      </c>
      <c r="F161" s="487" t="n">
        <v>0.224547945722638</v>
      </c>
      <c r="G161" s="487" t="n">
        <v>0.339147005556005</v>
      </c>
      <c r="H161" s="487" t="n">
        <v>0.381540381250505</v>
      </c>
      <c r="I161" s="487" t="n">
        <v>0.423933756945006</v>
      </c>
      <c r="J161" s="488" t="inlineStr">
        <is>
          <t>Tabla 201 del IFN3 y Anexo 2 (frondosas) IFN1 (2)</t>
        </is>
      </c>
      <c r="M161" s="446" t="inlineStr">
        <is>
          <t>Salix spp.</t>
        </is>
      </c>
      <c r="N161" s="446" t="n">
        <v>0.895659406331035</v>
      </c>
    </row>
    <row r="162" ht="16.5" customHeight="1" s="260">
      <c r="A162" s="466" t="n"/>
      <c r="B162" s="486" t="inlineStr">
        <is>
          <t>Quercus rubra</t>
        </is>
      </c>
      <c r="C162" s="487" t="n">
        <v>0.0721893477958314</v>
      </c>
      <c r="D162" s="487" t="n">
        <v>0.184617148153697</v>
      </c>
      <c r="E162" s="487" t="n">
        <v>0.221540577784436</v>
      </c>
      <c r="F162" s="487" t="n">
        <v>0.347251911939225</v>
      </c>
      <c r="G162" s="487" t="n">
        <v>0.396859327930543</v>
      </c>
      <c r="H162" s="487" t="n">
        <v>0.446466743921861</v>
      </c>
      <c r="I162" s="487" t="n">
        <v>0.496074159913179</v>
      </c>
      <c r="J162" s="488" t="inlineStr">
        <is>
          <t>Tabla 201 del IFN3 y Anexo 2 (frondosas) IFN1 (2)</t>
        </is>
      </c>
      <c r="M162" s="446" t="inlineStr">
        <is>
          <t>Celtis australis</t>
        </is>
      </c>
      <c r="N162" s="446" t="n">
        <v>1.00644495331503</v>
      </c>
    </row>
    <row r="163" ht="16.5" customHeight="1" s="260">
      <c r="A163" s="466" t="n"/>
      <c r="B163" s="486" t="inlineStr">
        <is>
          <t>Quercus suber</t>
        </is>
      </c>
      <c r="C163" s="487" t="n">
        <v>0.0741111583584453</v>
      </c>
      <c r="D163" s="487" t="n">
        <v>0.0926389479480566</v>
      </c>
      <c r="E163" s="487" t="n">
        <v>0.111166737537668</v>
      </c>
      <c r="F163" s="487" t="n">
        <v>0.129694527127279</v>
      </c>
      <c r="G163" s="487" t="n">
        <v>0.148222316716891</v>
      </c>
      <c r="H163" s="487" t="n">
        <v>0.166750106306502</v>
      </c>
      <c r="I163" s="487" t="n">
        <v>0.185277895896113</v>
      </c>
      <c r="J163" s="488" t="inlineStr">
        <is>
          <t>Tabla 201 e Inventario de emisiones 1990-2012</t>
        </is>
      </c>
      <c r="M163" s="446" t="inlineStr">
        <is>
          <t>Populus nigra</t>
        </is>
      </c>
      <c r="N163" s="446" t="n">
        <v>1.00644495331503</v>
      </c>
    </row>
    <row r="164" ht="16.5" customHeight="1" s="260">
      <c r="A164" s="466" t="n"/>
      <c r="B164" s="486" t="inlineStr">
        <is>
          <t>Rhamnus alaternus</t>
        </is>
      </c>
      <c r="C164" s="487" t="n">
        <v>0.0429051843818756</v>
      </c>
      <c r="D164" s="487" t="n">
        <v>0.112032921614658</v>
      </c>
      <c r="E164" s="487" t="n">
        <v>0.205165851678638</v>
      </c>
      <c r="F164" s="487" t="n">
        <v>0.347900015407827</v>
      </c>
      <c r="G164" s="487" t="n">
        <v>0.397600017608945</v>
      </c>
      <c r="H164" s="487" t="n">
        <v>0.447300019810063</v>
      </c>
      <c r="I164" s="487" t="n">
        <v>0.497000022011181</v>
      </c>
      <c r="J164" s="488" t="inlineStr">
        <is>
          <t>Asimilación</t>
        </is>
      </c>
      <c r="M164" s="446" t="inlineStr">
        <is>
          <t>Populus tremula</t>
        </is>
      </c>
      <c r="N164" s="446" t="n">
        <v>1.00644495331503</v>
      </c>
    </row>
    <row r="165" ht="16.5" customHeight="1" s="260">
      <c r="A165" s="466" t="n"/>
      <c r="B165" s="486" t="inlineStr">
        <is>
          <t>Robinia pseudacacia</t>
        </is>
      </c>
      <c r="C165" s="487" t="n">
        <v>0.0600692431421076</v>
      </c>
      <c r="D165" s="487" t="n">
        <v>0.159287947842848</v>
      </c>
      <c r="E165" s="487" t="n">
        <v>0.191145537411418</v>
      </c>
      <c r="F165" s="487" t="n">
        <v>0.344092128236111</v>
      </c>
      <c r="G165" s="487" t="n">
        <v>0.393248146555555</v>
      </c>
      <c r="H165" s="487" t="n">
        <v>0.442404164874999</v>
      </c>
      <c r="I165" s="487" t="n">
        <v>0.491560183194444</v>
      </c>
      <c r="J165" s="488" t="inlineStr">
        <is>
          <t>Tabla 201 del IFN3 y Anexo 2 (frondosas) IFN1 (2)</t>
        </is>
      </c>
      <c r="M165" s="446" t="inlineStr">
        <is>
          <t>Chamaecyparis lawsoniana</t>
        </is>
      </c>
      <c r="N165" s="446" t="n">
        <v>1.06476617870329</v>
      </c>
    </row>
    <row r="166" ht="15.75" customHeight="1" s="260">
      <c r="A166" s="466" t="n"/>
      <c r="B166" s="486" t="inlineStr">
        <is>
          <t>Salix spp.</t>
        </is>
      </c>
      <c r="C166" s="487" t="n">
        <v>0.308670744256872</v>
      </c>
      <c r="D166" s="487" t="n">
        <v>0.574987058871818</v>
      </c>
      <c r="E166" s="487" t="n">
        <v>0.895659406331035</v>
      </c>
      <c r="F166" s="487" t="n">
        <v>1.24444395085294</v>
      </c>
      <c r="G166" s="487" t="n">
        <v>1.36592853061198</v>
      </c>
      <c r="H166" s="487" t="n">
        <v>1.53666959693847</v>
      </c>
      <c r="I166" s="487" t="n">
        <v>1.70741066326497</v>
      </c>
      <c r="J166" s="488" t="inlineStr">
        <is>
          <t>Tabla 201 del IFN3 y Anexo 2 (frondosas) IFN1 (2)</t>
        </is>
      </c>
      <c r="M166" s="446" t="inlineStr">
        <is>
          <t>Pinus radiata</t>
        </is>
      </c>
      <c r="N166" s="446" t="n">
        <v>1.1651157738742</v>
      </c>
    </row>
    <row r="167" ht="15.75" customHeight="1" s="260">
      <c r="A167" s="466" t="n"/>
      <c r="B167" s="486" t="inlineStr">
        <is>
          <t>Sorbus spp.</t>
        </is>
      </c>
      <c r="C167" s="487" t="n">
        <v>0.165145434816299</v>
      </c>
      <c r="D167" s="487" t="n">
        <v>0.206431793520374</v>
      </c>
      <c r="E167" s="487" t="n">
        <v>0.247718152224448</v>
      </c>
      <c r="F167" s="487" t="n">
        <v>0.289004510928523</v>
      </c>
      <c r="G167" s="487" t="n">
        <v>0.330290869632598</v>
      </c>
      <c r="H167" s="487" t="n">
        <v>0.371577228336673</v>
      </c>
      <c r="I167" s="487" t="n">
        <v>0.412863587040747</v>
      </c>
      <c r="J167" s="488" t="inlineStr">
        <is>
          <t>Tabla 201 del IFN3 y Anexo 2 (frondosas) IFN1 (2)</t>
        </is>
      </c>
      <c r="M167" s="446" t="inlineStr">
        <is>
          <t>Pinus taeda</t>
        </is>
      </c>
      <c r="N167" s="446" t="n">
        <v>1.1651157738742</v>
      </c>
    </row>
    <row r="168" ht="15.75" customHeight="1" s="260">
      <c r="A168" s="466" t="n"/>
      <c r="B168" s="486" t="inlineStr">
        <is>
          <t>Tamarix spp.</t>
        </is>
      </c>
      <c r="C168" s="487" t="n">
        <v>0.0286647705945417</v>
      </c>
      <c r="D168" s="487" t="n">
        <v>0.0666182244875147</v>
      </c>
      <c r="E168" s="487" t="n">
        <v>0.0799418693850176</v>
      </c>
      <c r="F168" s="487" t="n">
        <v>0.140123137403523</v>
      </c>
      <c r="G168" s="487" t="n">
        <v>0.160140728461169</v>
      </c>
      <c r="H168" s="487" t="n">
        <v>0.180158319518816</v>
      </c>
      <c r="I168" s="487" t="n">
        <v>0.200175910576462</v>
      </c>
      <c r="J168" s="488" t="inlineStr">
        <is>
          <t>Tabla 201 del IFN3 y Anexo 2 (frondosas) IFN1 (2)</t>
        </is>
      </c>
      <c r="M168" s="446" t="inlineStr">
        <is>
          <t>Populus x canadensis</t>
        </is>
      </c>
      <c r="N168" s="446" t="n">
        <v>1.17740182512525</v>
      </c>
    </row>
    <row r="169" ht="15.75" customHeight="1" s="260">
      <c r="A169" s="466" t="n"/>
      <c r="B169" s="486" t="inlineStr">
        <is>
          <t>Taxus baccata</t>
        </is>
      </c>
      <c r="C169" s="487" t="n">
        <v>0.0318298045800219</v>
      </c>
      <c r="D169" s="487" t="n">
        <v>0.0483157004633931</v>
      </c>
      <c r="E169" s="487" t="n">
        <v>0.0579788405560717</v>
      </c>
      <c r="F169" s="487" t="n">
        <v>0.116169132193095</v>
      </c>
      <c r="G169" s="487" t="n">
        <v>0.147419167102016</v>
      </c>
      <c r="H169" s="487" t="n">
        <v>0.165846562989768</v>
      </c>
      <c r="I169" s="487" t="n">
        <v>0.18427395887752</v>
      </c>
      <c r="J169" s="488" t="inlineStr">
        <is>
          <t>Asimilación</t>
        </is>
      </c>
      <c r="M169" s="446" t="inlineStr">
        <is>
          <t>Picea abies</t>
        </is>
      </c>
      <c r="N169" s="446" t="n">
        <v>1.29646813235652</v>
      </c>
    </row>
    <row r="170" ht="15.75" customHeight="1" s="260">
      <c r="A170" s="466" t="n"/>
      <c r="B170" s="486" t="inlineStr">
        <is>
          <t>Tetraclinis articulata</t>
        </is>
      </c>
      <c r="C170" s="487" t="n">
        <v>0.0286647705945417</v>
      </c>
      <c r="D170" s="487" t="n">
        <v>0.0666182244875147</v>
      </c>
      <c r="E170" s="487" t="n">
        <v>0.0799418693850176</v>
      </c>
      <c r="F170" s="487" t="n">
        <v>0.140123137403523</v>
      </c>
      <c r="G170" s="487" t="n">
        <v>0.160140728461169</v>
      </c>
      <c r="H170" s="487" t="n">
        <v>0.180158319518816</v>
      </c>
      <c r="I170" s="487" t="n">
        <v>0.200175910576462</v>
      </c>
      <c r="J170" s="488" t="inlineStr">
        <is>
          <t>Asimilación</t>
        </is>
      </c>
      <c r="M170" s="446" t="inlineStr">
        <is>
          <t>Pseudotsuga menziesii</t>
        </is>
      </c>
      <c r="N170" s="446" t="n">
        <v>1.29646813235652</v>
      </c>
    </row>
    <row r="171" ht="15.75" customHeight="1" s="260">
      <c r="A171" s="466" t="n"/>
      <c r="B171" s="486" t="inlineStr">
        <is>
          <t>Thuja spp.</t>
        </is>
      </c>
      <c r="C171" s="487" t="n">
        <v>0.0113847544354462</v>
      </c>
      <c r="D171" s="487" t="n">
        <v>0.0142309430443077</v>
      </c>
      <c r="E171" s="487" t="n">
        <v>0.0170771316531693</v>
      </c>
      <c r="F171" s="487" t="n">
        <v>0.0199233202620308</v>
      </c>
      <c r="G171" s="487" t="n">
        <v>0.0227695088708924</v>
      </c>
      <c r="H171" s="487" t="n">
        <v>0.0256156974797539</v>
      </c>
      <c r="I171" s="487" t="n">
        <v>0.0284618860886155</v>
      </c>
      <c r="J171" s="488" t="inlineStr">
        <is>
          <t>Asimilación</t>
        </is>
      </c>
      <c r="M171" s="446" t="inlineStr">
        <is>
          <t>Eucalyptus camaldulensis</t>
        </is>
      </c>
      <c r="N171" s="446" t="n">
        <v>1.56582802226225</v>
      </c>
    </row>
    <row r="172" ht="15.75" customHeight="1" s="260">
      <c r="A172" s="466" t="n"/>
      <c r="B172" s="486" t="inlineStr">
        <is>
          <t>Tilia spp.</t>
        </is>
      </c>
      <c r="C172" s="487" t="n">
        <v>0.0517661687561512</v>
      </c>
      <c r="D172" s="487" t="n">
        <v>0.0632338383383492</v>
      </c>
      <c r="E172" s="487" t="n">
        <v>0.08748902559678309</v>
      </c>
      <c r="F172" s="487" t="n">
        <v>0.116544565460859</v>
      </c>
      <c r="G172" s="487" t="n">
        <v>0.133193789098124</v>
      </c>
      <c r="H172" s="487" t="n">
        <v>0.14984301273539</v>
      </c>
      <c r="I172" s="487" t="n">
        <v>0.166492236372655</v>
      </c>
      <c r="J172" s="488" t="inlineStr">
        <is>
          <t>Tabla 201 del IFN3 y Anexo 2 (frondosas) IFN1 (2)</t>
        </is>
      </c>
      <c r="M172" s="446" t="inlineStr">
        <is>
          <t>Eucalyptus globulus</t>
        </is>
      </c>
      <c r="N172" s="446" t="n">
        <v>2.03612984031692</v>
      </c>
    </row>
    <row r="173" ht="15.75" customHeight="1" s="260">
      <c r="A173" s="466" t="n"/>
      <c r="B173" s="486" t="inlineStr">
        <is>
          <t>Ulmus spp.</t>
        </is>
      </c>
      <c r="C173" s="487" t="n">
        <v>0.1803296</v>
      </c>
      <c r="D173" s="487" t="n">
        <v>0.225412</v>
      </c>
      <c r="E173" s="487" t="n">
        <v>0.2704944</v>
      </c>
      <c r="F173" s="487" t="n">
        <v>0.5037648</v>
      </c>
      <c r="G173" s="487" t="n">
        <v>0.5757312</v>
      </c>
      <c r="H173" s="487" t="n">
        <v>0.6476976</v>
      </c>
      <c r="I173" s="487" t="n">
        <v>0.719664</v>
      </c>
      <c r="J173" s="488" t="inlineStr">
        <is>
          <t>Tabla 201 del IFN3 y Anexo 2 (frondosas) IFN1 (2)</t>
        </is>
      </c>
      <c r="M173" s="446" t="inlineStr">
        <is>
          <t>Eucaliptus nitens</t>
        </is>
      </c>
      <c r="N173" s="446" t="n">
        <v>2.03612984031692</v>
      </c>
    </row>
    <row r="174" ht="12.75" customFormat="1" customHeight="1" s="446">
      <c r="A174" s="466" t="n"/>
    </row>
    <row r="175" ht="12.75" customFormat="1" customHeight="1" s="446">
      <c r="A175" s="466" t="n"/>
    </row>
    <row r="176" ht="12.75" customFormat="1" customHeight="1" s="446">
      <c r="A176" s="489" t="n"/>
      <c r="C176" s="467" t="n"/>
      <c r="L176" s="462" t="n"/>
      <c r="M176" s="462" t="n"/>
      <c r="N176" s="462" t="n"/>
      <c r="O176" s="462" t="n"/>
    </row>
    <row r="177" ht="12.75" customFormat="1" customHeight="1" s="446">
      <c r="A177" s="466" t="inlineStr">
        <is>
          <t>3. Cálculos:  estimación absorción total (PARA PERIODO DE PERMANENCIA)</t>
        </is>
      </c>
      <c r="C177" s="467" t="n"/>
      <c r="L177" s="462" t="n"/>
      <c r="M177" s="462" t="n"/>
      <c r="N177" s="462" t="n"/>
      <c r="O177" s="462" t="n"/>
    </row>
    <row r="178" ht="12.75" customFormat="1" customHeight="1" s="446">
      <c r="A178" s="466" t="n"/>
      <c r="C178" s="467" t="n"/>
      <c r="L178" s="462" t="n"/>
      <c r="M178" s="462" t="n"/>
      <c r="N178" s="462" t="n"/>
      <c r="O178" s="462" t="n"/>
    </row>
    <row r="179" ht="12.75" customFormat="1" customHeight="1" s="446">
      <c r="A179" s="490" t="inlineStr">
        <is>
          <t>Opción A.1</t>
        </is>
      </c>
      <c r="C179" s="467" t="n"/>
      <c r="J179" s="462" t="n"/>
      <c r="K179" s="462" t="n"/>
      <c r="L179" s="462" t="n"/>
      <c r="M179" s="462" t="n"/>
      <c r="N179" s="462" t="n"/>
      <c r="O179" s="462" t="n"/>
      <c r="P179" s="462" t="n"/>
      <c r="Q179" s="462" t="n"/>
      <c r="R179" s="462" t="n"/>
      <c r="S179" s="462" t="n"/>
      <c r="T179" s="462" t="n"/>
      <c r="U179" s="462" t="n"/>
      <c r="V179" s="462" t="n"/>
      <c r="W179" s="462" t="n"/>
      <c r="X179" s="462" t="n"/>
      <c r="Y179" s="462" t="n"/>
      <c r="Z179" s="462" t="n"/>
      <c r="AA179" s="462" t="n"/>
      <c r="AB179" s="462" t="n"/>
      <c r="AC179" s="462" t="n"/>
      <c r="AD179" s="462" t="n"/>
      <c r="AE179" s="462" t="n"/>
      <c r="AF179" s="462" t="n"/>
      <c r="AG179" s="462" t="n"/>
      <c r="AH179" s="462" t="n"/>
      <c r="AI179" s="462" t="n"/>
      <c r="AJ179" s="462" t="n"/>
      <c r="AK179" s="462" t="n"/>
      <c r="AL179" s="462" t="n"/>
      <c r="AM179" s="462" t="n"/>
      <c r="AN179" s="462" t="n"/>
      <c r="AO179" s="462" t="n"/>
      <c r="AP179" s="462" t="n"/>
      <c r="AQ179" s="462" t="n"/>
      <c r="AR179" s="462" t="n"/>
      <c r="AS179" s="462" t="n"/>
      <c r="AT179" s="462" t="n"/>
    </row>
    <row r="180" ht="12.75" customFormat="1" customHeight="1" s="446">
      <c r="A180" s="491" t="n"/>
      <c r="C180" s="467" t="n"/>
      <c r="J180" s="462" t="n"/>
      <c r="K180" s="462" t="n"/>
      <c r="L180" s="462" t="n"/>
      <c r="M180" s="462" t="n"/>
      <c r="N180" s="462" t="n"/>
      <c r="O180" s="462" t="n"/>
      <c r="P180" s="462" t="n"/>
      <c r="Q180" s="462" t="n"/>
      <c r="R180" s="462" t="n"/>
      <c r="S180" s="462" t="n"/>
      <c r="T180" s="462" t="n"/>
      <c r="U180" s="462" t="n"/>
      <c r="V180" s="462" t="n"/>
      <c r="W180" s="462" t="n"/>
      <c r="X180" s="462" t="n"/>
      <c r="Y180" s="462" t="n"/>
      <c r="Z180" s="462" t="n"/>
      <c r="AA180" s="462" t="n"/>
      <c r="AB180" s="462" t="n"/>
      <c r="AC180" s="462" t="n"/>
      <c r="AD180" s="462" t="n"/>
      <c r="AE180" s="462" t="n"/>
      <c r="AF180" s="462" t="n"/>
      <c r="AG180" s="462" t="n"/>
      <c r="AH180" s="462" t="n"/>
      <c r="AI180" s="462" t="n"/>
      <c r="AJ180" s="462" t="n"/>
      <c r="AK180" s="462" t="n"/>
      <c r="AL180" s="462" t="n"/>
      <c r="AM180" s="462" t="n"/>
      <c r="AN180" s="462" t="n"/>
      <c r="AO180" s="462" t="n"/>
      <c r="AP180" s="462" t="n"/>
      <c r="AQ180" s="462" t="n"/>
      <c r="AR180" s="462" t="n"/>
      <c r="AS180" s="462" t="n"/>
      <c r="AT180" s="462" t="n"/>
    </row>
    <row r="181" ht="15" customHeight="1" s="260">
      <c r="B181" s="492" t="inlineStr">
        <is>
          <t>Especie</t>
        </is>
      </c>
      <c r="C181" s="493" t="inlineStr">
        <is>
          <t>Año plant</t>
        </is>
      </c>
      <c r="D181" s="493" t="inlineStr">
        <is>
          <t>nº pies</t>
        </is>
      </c>
      <c r="E181" s="492" t="inlineStr">
        <is>
          <t>t CO2/pie</t>
        </is>
      </c>
      <c r="F181" s="493" t="inlineStr">
        <is>
          <t>t CO2</t>
        </is>
      </c>
      <c r="N181" s="492" t="inlineStr">
        <is>
          <t>Año plant.</t>
        </is>
      </c>
      <c r="O181" s="492" t="inlineStr">
        <is>
          <t>Desfase</t>
        </is>
      </c>
      <c r="P181" s="492" t="inlineStr">
        <is>
          <t>30-35</t>
        </is>
      </c>
      <c r="Q181" s="492" t="inlineStr">
        <is>
          <t>35-40</t>
        </is>
      </c>
      <c r="R181" s="492" t="inlineStr">
        <is>
          <t>mayor 40</t>
        </is>
      </c>
      <c r="S181" s="492" t="inlineStr">
        <is>
          <t>Absorciones unitarias 
(t CO2/pie)</t>
        </is>
      </c>
      <c r="T181" s="492" t="inlineStr">
        <is>
          <t>Absorciones por especie 
 (t CO2)</t>
        </is>
      </c>
      <c r="U181" s="462" t="n"/>
      <c r="V181" s="462" t="n"/>
      <c r="W181" s="462" t="n"/>
      <c r="X181" s="462" t="n"/>
      <c r="Y181" s="462" t="n"/>
      <c r="Z181" s="462" t="n"/>
      <c r="AA181" s="462" t="n"/>
      <c r="AB181" s="462" t="n"/>
      <c r="AC181" s="462" t="n"/>
      <c r="AD181" s="462" t="n"/>
      <c r="AE181" s="462" t="n"/>
      <c r="AF181" s="462" t="n"/>
      <c r="AG181" s="462" t="n"/>
      <c r="AH181" s="462" t="n"/>
      <c r="AI181" s="462" t="n"/>
      <c r="AJ181" s="462" t="n"/>
      <c r="AK181" s="462" t="n"/>
      <c r="AL181" s="462" t="n"/>
      <c r="AM181" s="462" t="n"/>
      <c r="AN181" s="462" t="n"/>
      <c r="AO181" s="462" t="n"/>
      <c r="AP181" s="462" t="n"/>
      <c r="AQ181" s="462" t="n"/>
      <c r="AR181" s="462" t="n"/>
      <c r="AS181" s="462" t="n"/>
      <c r="AT181" s="462" t="n"/>
    </row>
    <row r="182" ht="18" customHeight="1" s="260">
      <c r="A182" s="446" t="n">
        <v>1</v>
      </c>
      <c r="B182" s="494">
        <f>IF('2. Estimación absorción total'!D13="","",'2. Estimación absorción total'!D13)</f>
        <v/>
      </c>
      <c r="C182" s="495">
        <f>IF(ISNUMBER('2. Estimación absorción total'!E13),'2. Estimación absorción total'!E13,"")</f>
        <v/>
      </c>
      <c r="D182" s="495">
        <f>IF(ISNUMBER('2. Estimación absorción total'!F13),'2. Estimación absorción total'!F13,"")</f>
        <v/>
      </c>
      <c r="E182" s="496">
        <f>IF(ISNUMBER(S182),S182,"")</f>
        <v/>
      </c>
      <c r="F182" s="497">
        <f>IF(ISNUMBER(D182*E182),D182*E182,"")</f>
        <v/>
      </c>
      <c r="N182" s="498">
        <f>C182</f>
        <v/>
      </c>
      <c r="O182" s="498">
        <f>IF(ISNUMBER(N182),N182-$C$17,"")</f>
        <v/>
      </c>
      <c r="P182" s="499">
        <f>IF((VLOOKUP($B182,Tabla_datos_absorciones_por_edades,4,0)+($C$15-$O182-30)*((VLOOKUP($B182,Tabla_datos_absorciones_por_edades,5,0)-VLOOKUP($B182,Tabla_datos_absorciones_por_edades,4,0))/5))&gt;0,(VLOOKUP($B182,Tabla_datos_absorciones_por_edades,4,0)+($C$15-$O182-30)*((VLOOKUP($B182,Tabla_datos_absorciones_por_edades,5,0)-VLOOKUP($B182,Tabla_datos_absorciones_por_edades,4,0))/5)),0)</f>
        <v/>
      </c>
      <c r="Q182" s="500">
        <f>IF((VLOOKUP($B182,Tabla_datos_absorciones_por_edades,5,0)+($C$15-O182-35)*((VLOOKUP($B182,Tabla_datos_absorciones_por_edades,6,0)-VLOOKUP($B182,Tabla_datos_absorciones_por_edades,5,0))/5))&gt;0,(VLOOKUP($B182,Tabla_datos_absorciones_por_edades,5,0)+($C$15-O182-35)*((VLOOKUP($B182,Tabla_datos_absorciones_por_edades,6,0)-VLOOKUP($B182,Tabla_datos_absorciones_por_edades,5,0))/5)),0)</f>
        <v/>
      </c>
      <c r="R182" s="500">
        <f>VLOOKUP($B182,Tabla_datos_absorciones_por_edades,6,0)*($C$15-O182)/40</f>
        <v/>
      </c>
      <c r="S182" s="501">
        <f>IF(OR($C$15-O182=30,$C$15-O182&lt;35),P182,IF(OR($C$15-O182=35,AND($C$15-O182&lt;40,$C$15-O182&gt;35)),Q182,R182))</f>
        <v/>
      </c>
      <c r="T182" s="502">
        <f>S182*$D182</f>
        <v/>
      </c>
      <c r="U182" s="462" t="n"/>
      <c r="V182" s="462" t="n"/>
      <c r="W182" s="462" t="n"/>
      <c r="X182" s="462" t="n"/>
      <c r="Y182" s="462" t="n"/>
      <c r="Z182" s="462" t="n"/>
      <c r="AA182" s="462" t="n"/>
      <c r="AB182" s="462" t="n"/>
      <c r="AC182" s="462" t="n"/>
      <c r="AD182" s="462" t="n"/>
      <c r="AE182" s="462" t="n"/>
      <c r="AF182" s="462" t="n"/>
      <c r="AG182" s="462" t="n"/>
      <c r="AH182" s="462" t="n"/>
      <c r="AI182" s="462" t="n"/>
      <c r="AJ182" s="462" t="n"/>
      <c r="AK182" s="462" t="n"/>
      <c r="AL182" s="462" t="n"/>
      <c r="AM182" s="462" t="n"/>
      <c r="AN182" s="462" t="n"/>
      <c r="AO182" s="462" t="n"/>
      <c r="AP182" s="462" t="n"/>
      <c r="AQ182" s="462" t="n"/>
      <c r="AR182" s="462" t="n"/>
      <c r="AS182" s="462" t="n"/>
      <c r="AT182" s="462" t="n"/>
    </row>
    <row r="183" ht="15" customHeight="1" s="260">
      <c r="A183" s="446" t="n">
        <v>2</v>
      </c>
      <c r="B183" s="494">
        <f>IF('2. Estimación absorción total'!D14="","",'2. Estimación absorción total'!D14)</f>
        <v/>
      </c>
      <c r="C183" s="495">
        <f>IF(ISNUMBER('2. Estimación absorción total'!E14),'2. Estimación absorción total'!E14,"")</f>
        <v/>
      </c>
      <c r="D183" s="495">
        <f>IF(ISNUMBER('2. Estimación absorción total'!F14),'2. Estimación absorción total'!F14,"")</f>
        <v/>
      </c>
      <c r="E183" s="496">
        <f>IF(ISNUMBER(S183),S183,"")</f>
        <v/>
      </c>
      <c r="F183" s="497">
        <f>IF(ISNUMBER(D183*E183),D183*E183,"")</f>
        <v/>
      </c>
      <c r="N183" s="498">
        <f>C183</f>
        <v/>
      </c>
      <c r="O183" s="498">
        <f>IF(ISNUMBER(N183),N183-$C$17,"")</f>
        <v/>
      </c>
      <c r="P183" s="499">
        <f>IF((VLOOKUP($B183,Tabla_datos_absorciones_por_edades,4,0)+($C$15-$O183-30)*((VLOOKUP($B183,Tabla_datos_absorciones_por_edades,5,0)-VLOOKUP($B183,Tabla_datos_absorciones_por_edades,4,0))/5))&gt;0,(VLOOKUP($B183,Tabla_datos_absorciones_por_edades,4,0)+($C$15-$O183-30)*((VLOOKUP($B183,Tabla_datos_absorciones_por_edades,5,0)-VLOOKUP($B183,Tabla_datos_absorciones_por_edades,4,0))/5)),0)</f>
        <v/>
      </c>
      <c r="Q183" s="500">
        <f>IF((VLOOKUP($B183,Tabla_datos_absorciones_por_edades,5,0)+($C$15-O183-35)*((VLOOKUP($B183,Tabla_datos_absorciones_por_edades,6,0)-VLOOKUP($B183,Tabla_datos_absorciones_por_edades,5,0))/5))&gt;0,(VLOOKUP($B183,Tabla_datos_absorciones_por_edades,5,0)+($C$15-O183-35)*((VLOOKUP($B183,Tabla_datos_absorciones_por_edades,6,0)-VLOOKUP($B183,Tabla_datos_absorciones_por_edades,5,0))/5)),0)</f>
        <v/>
      </c>
      <c r="R183" s="500">
        <f>VLOOKUP($B183,Tabla_datos_absorciones_por_edades,6,0)*($C$15-O183)/40</f>
        <v/>
      </c>
      <c r="S183" s="501">
        <f>IF(OR($C$15-O183=30,$C$15-O183&lt;35),P183,IF(OR($C$15-O183=35,AND($C$15-O183&lt;40,$C$15-O183&gt;35)),Q183,R183))</f>
        <v/>
      </c>
      <c r="T183" s="502">
        <f>S183*$D183</f>
        <v/>
      </c>
      <c r="U183" s="462" t="n"/>
      <c r="V183" s="462" t="n"/>
      <c r="W183" s="462" t="n"/>
      <c r="X183" s="462" t="n"/>
      <c r="Y183" s="462" t="n"/>
      <c r="Z183" s="462" t="n"/>
      <c r="AA183" s="462" t="n"/>
      <c r="AB183" s="462" t="n"/>
      <c r="AC183" s="462" t="n"/>
      <c r="AD183" s="462" t="n"/>
      <c r="AE183" s="462" t="n"/>
      <c r="AF183" s="462" t="n"/>
      <c r="AG183" s="462" t="n"/>
      <c r="AH183" s="462" t="n"/>
      <c r="AI183" s="462" t="n"/>
      <c r="AJ183" s="462" t="n"/>
      <c r="AK183" s="462" t="n"/>
      <c r="AL183" s="462" t="n"/>
      <c r="AM183" s="462" t="n"/>
      <c r="AN183" s="462" t="n"/>
      <c r="AO183" s="462" t="n"/>
      <c r="AP183" s="462" t="n"/>
      <c r="AQ183" s="462" t="n"/>
      <c r="AR183" s="462" t="n"/>
      <c r="AS183" s="462" t="n"/>
      <c r="AT183" s="462" t="n"/>
    </row>
    <row r="184" ht="15" customHeight="1" s="260">
      <c r="A184" s="446" t="n">
        <v>3</v>
      </c>
      <c r="B184" s="494">
        <f>IF('2. Estimación absorción total'!D15="","",'2. Estimación absorción total'!D15)</f>
        <v/>
      </c>
      <c r="C184" s="495">
        <f>IF(ISNUMBER('2. Estimación absorción total'!E15),'2. Estimación absorción total'!E15,"")</f>
        <v/>
      </c>
      <c r="D184" s="495">
        <f>IF(ISNUMBER('2. Estimación absorción total'!F15),'2. Estimación absorción total'!F15,"")</f>
        <v/>
      </c>
      <c r="E184" s="496">
        <f>IF(ISNUMBER(S184),S184,"")</f>
        <v/>
      </c>
      <c r="F184" s="497">
        <f>IF(ISNUMBER(D184*E184),D184*E184,"")</f>
        <v/>
      </c>
      <c r="N184" s="498">
        <f>C184</f>
        <v/>
      </c>
      <c r="O184" s="498">
        <f>IF(ISNUMBER(N184),N184-$C$17,"")</f>
        <v/>
      </c>
      <c r="P184" s="499">
        <f>IF((VLOOKUP($B184,Tabla_datos_absorciones_por_edades,4,0)+($C$15-$O184-30)*((VLOOKUP($B184,Tabla_datos_absorciones_por_edades,5,0)-VLOOKUP($B184,Tabla_datos_absorciones_por_edades,4,0))/5))&gt;0,(VLOOKUP($B184,Tabla_datos_absorciones_por_edades,4,0)+($C$15-$O184-30)*((VLOOKUP($B184,Tabla_datos_absorciones_por_edades,5,0)-VLOOKUP($B184,Tabla_datos_absorciones_por_edades,4,0))/5)),0)</f>
        <v/>
      </c>
      <c r="Q184" s="500">
        <f>IF((VLOOKUP($B184,Tabla_datos_absorciones_por_edades,5,0)+($C$15-O184-35)*((VLOOKUP($B184,Tabla_datos_absorciones_por_edades,6,0)-VLOOKUP($B184,Tabla_datos_absorciones_por_edades,5,0))/5))&gt;0,(VLOOKUP($B184,Tabla_datos_absorciones_por_edades,5,0)+($C$15-O184-35)*((VLOOKUP($B184,Tabla_datos_absorciones_por_edades,6,0)-VLOOKUP($B184,Tabla_datos_absorciones_por_edades,5,0))/5)),0)</f>
        <v/>
      </c>
      <c r="R184" s="500">
        <f>VLOOKUP($B184,Tabla_datos_absorciones_por_edades,6,0)*($C$15-O184)/40</f>
        <v/>
      </c>
      <c r="S184" s="501">
        <f>IF(OR($C$15-O184=30,$C$15-O184&lt;35),P184,IF(OR($C$15-O184=35,AND($C$15-O184&lt;40,$C$15-O184&gt;35)),Q184,R184))</f>
        <v/>
      </c>
      <c r="T184" s="502">
        <f>S184*$D184</f>
        <v/>
      </c>
      <c r="U184" s="462" t="n"/>
      <c r="V184" s="462" t="n"/>
      <c r="W184" s="462" t="n"/>
      <c r="X184" s="462" t="n"/>
      <c r="Y184" s="462" t="n"/>
      <c r="Z184" s="462" t="n"/>
      <c r="AA184" s="462" t="n"/>
      <c r="AB184" s="462" t="n"/>
      <c r="AC184" s="462" t="n"/>
      <c r="AD184" s="462" t="n"/>
      <c r="AE184" s="462" t="n"/>
      <c r="AF184" s="462" t="n"/>
      <c r="AG184" s="462" t="n"/>
      <c r="AH184" s="462" t="n"/>
      <c r="AI184" s="462" t="n"/>
      <c r="AJ184" s="462" t="n"/>
      <c r="AK184" s="462" t="n"/>
      <c r="AL184" s="462" t="n"/>
      <c r="AM184" s="462" t="n"/>
      <c r="AN184" s="462" t="n"/>
      <c r="AO184" s="462" t="n"/>
      <c r="AP184" s="462" t="n"/>
      <c r="AQ184" s="462" t="n"/>
      <c r="AR184" s="462" t="n"/>
      <c r="AS184" s="462" t="n"/>
      <c r="AT184" s="462" t="n"/>
    </row>
    <row r="185" ht="15" customHeight="1" s="260">
      <c r="A185" s="446" t="n">
        <v>4</v>
      </c>
      <c r="B185" s="494">
        <f>IF('2. Estimación absorción total'!D16="","",'2. Estimación absorción total'!D16)</f>
        <v/>
      </c>
      <c r="C185" s="495">
        <f>IF(ISNUMBER('2. Estimación absorción total'!E16),'2. Estimación absorción total'!E16,"")</f>
        <v/>
      </c>
      <c r="D185" s="495">
        <f>IF(ISNUMBER('2. Estimación absorción total'!F16),'2. Estimación absorción total'!F16,"")</f>
        <v/>
      </c>
      <c r="E185" s="496">
        <f>IF(ISNUMBER(S185),S185,"")</f>
        <v/>
      </c>
      <c r="F185" s="497">
        <f>IF(ISNUMBER(D185*E185),D185*E185,"")</f>
        <v/>
      </c>
      <c r="N185" s="498">
        <f>C185</f>
        <v/>
      </c>
      <c r="O185" s="498">
        <f>IF(ISNUMBER(N185),N185-$C$17,"")</f>
        <v/>
      </c>
      <c r="P185" s="499">
        <f>IF((VLOOKUP($B185,Tabla_datos_absorciones_por_edades,4,0)+($C$15-$O185-30)*((VLOOKUP($B185,Tabla_datos_absorciones_por_edades,5,0)-VLOOKUP($B185,Tabla_datos_absorciones_por_edades,4,0))/5))&gt;0,(VLOOKUP($B185,Tabla_datos_absorciones_por_edades,4,0)+($C$15-$O185-30)*((VLOOKUP($B185,Tabla_datos_absorciones_por_edades,5,0)-VLOOKUP($B185,Tabla_datos_absorciones_por_edades,4,0))/5)),0)</f>
        <v/>
      </c>
      <c r="Q185" s="500">
        <f>IF((VLOOKUP($B185,Tabla_datos_absorciones_por_edades,5,0)+($C$15-O185-35)*((VLOOKUP($B185,Tabla_datos_absorciones_por_edades,6,0)-VLOOKUP($B185,Tabla_datos_absorciones_por_edades,5,0))/5))&gt;0,(VLOOKUP($B185,Tabla_datos_absorciones_por_edades,5,0)+($C$15-O185-35)*((VLOOKUP($B185,Tabla_datos_absorciones_por_edades,6,0)-VLOOKUP($B185,Tabla_datos_absorciones_por_edades,5,0))/5)),0)</f>
        <v/>
      </c>
      <c r="R185" s="500">
        <f>VLOOKUP($B185,Tabla_datos_absorciones_por_edades,6,0)*($C$15-O185)/40</f>
        <v/>
      </c>
      <c r="S185" s="501">
        <f>IF(OR($C$15-O185=30,$C$15-O185&lt;35),P185,IF(OR($C$15-O185=35,AND($C$15-O185&lt;40,$C$15-O185&gt;35)),Q185,R185))</f>
        <v/>
      </c>
      <c r="T185" s="502">
        <f>S185*$D185</f>
        <v/>
      </c>
      <c r="U185" s="462" t="n"/>
      <c r="V185" s="462" t="n"/>
      <c r="W185" s="462" t="n"/>
      <c r="X185" s="462" t="n"/>
      <c r="Y185" s="462" t="n"/>
      <c r="Z185" s="462" t="n"/>
      <c r="AA185" s="462" t="n"/>
      <c r="AB185" s="462" t="n"/>
      <c r="AC185" s="462" t="n"/>
      <c r="AD185" s="462" t="n"/>
      <c r="AE185" s="462" t="n"/>
      <c r="AF185" s="462" t="n"/>
      <c r="AG185" s="462" t="n"/>
      <c r="AH185" s="462" t="n"/>
      <c r="AI185" s="462" t="n"/>
      <c r="AJ185" s="462" t="n"/>
      <c r="AK185" s="462" t="n"/>
      <c r="AL185" s="462" t="n"/>
      <c r="AM185" s="462" t="n"/>
      <c r="AN185" s="462" t="n"/>
      <c r="AO185" s="462" t="n"/>
      <c r="AP185" s="462" t="n"/>
      <c r="AQ185" s="462" t="n"/>
      <c r="AR185" s="462" t="n"/>
      <c r="AS185" s="462" t="n"/>
      <c r="AT185" s="462" t="n"/>
    </row>
    <row r="186" ht="15" customHeight="1" s="260">
      <c r="A186" s="446" t="n">
        <v>5</v>
      </c>
      <c r="B186" s="494">
        <f>IF('2. Estimación absorción total'!D17="","",'2. Estimación absorción total'!D17)</f>
        <v/>
      </c>
      <c r="C186" s="495">
        <f>IF(ISNUMBER('2. Estimación absorción total'!E17),'2. Estimación absorción total'!E17,"")</f>
        <v/>
      </c>
      <c r="D186" s="495">
        <f>IF(ISNUMBER('2. Estimación absorción total'!F17),'2. Estimación absorción total'!F17,"")</f>
        <v/>
      </c>
      <c r="E186" s="496">
        <f>IF(ISNUMBER(S186),S186,"")</f>
        <v/>
      </c>
      <c r="F186" s="497">
        <f>IF(ISNUMBER(D186*E186),D186*E186,"")</f>
        <v/>
      </c>
      <c r="N186" s="498">
        <f>C186</f>
        <v/>
      </c>
      <c r="O186" s="498">
        <f>IF(ISNUMBER(N186),N186-$C$17,"")</f>
        <v/>
      </c>
      <c r="P186" s="499">
        <f>IF((VLOOKUP($B186,Tabla_datos_absorciones_por_edades,4,0)+($C$15-$O186-30)*((VLOOKUP($B186,Tabla_datos_absorciones_por_edades,5,0)-VLOOKUP($B186,Tabla_datos_absorciones_por_edades,4,0))/5))&gt;0,(VLOOKUP($B186,Tabla_datos_absorciones_por_edades,4,0)+($C$15-$O186-30)*((VLOOKUP($B186,Tabla_datos_absorciones_por_edades,5,0)-VLOOKUP($B186,Tabla_datos_absorciones_por_edades,4,0))/5)),0)</f>
        <v/>
      </c>
      <c r="Q186" s="500">
        <f>IF((VLOOKUP($B186,Tabla_datos_absorciones_por_edades,5,0)+($C$15-O186-35)*((VLOOKUP($B186,Tabla_datos_absorciones_por_edades,6,0)-VLOOKUP($B186,Tabla_datos_absorciones_por_edades,5,0))/5))&gt;0,(VLOOKUP($B186,Tabla_datos_absorciones_por_edades,5,0)+($C$15-O186-35)*((VLOOKUP($B186,Tabla_datos_absorciones_por_edades,6,0)-VLOOKUP($B186,Tabla_datos_absorciones_por_edades,5,0))/5)),0)</f>
        <v/>
      </c>
      <c r="R186" s="500">
        <f>VLOOKUP($B186,Tabla_datos_absorciones_por_edades,6,0)*($C$15-O186)/40</f>
        <v/>
      </c>
      <c r="S186" s="501">
        <f>IF(OR($C$15-O186=30,$C$15-O186&lt;35),P186,IF(OR($C$15-O186=35,AND($C$15-O186&lt;40,$C$15-O186&gt;35)),Q186,R186))</f>
        <v/>
      </c>
      <c r="T186" s="502">
        <f>S186*$D186</f>
        <v/>
      </c>
      <c r="U186" s="462" t="n"/>
      <c r="V186" s="462" t="n"/>
      <c r="W186" s="462" t="n"/>
      <c r="X186" s="462" t="n"/>
      <c r="Y186" s="462" t="n"/>
      <c r="Z186" s="462" t="n"/>
      <c r="AA186" s="462" t="n"/>
      <c r="AB186" s="462" t="n"/>
      <c r="AC186" s="462" t="n"/>
      <c r="AD186" s="462" t="n"/>
      <c r="AE186" s="462" t="n"/>
      <c r="AF186" s="462" t="n"/>
      <c r="AG186" s="462" t="n"/>
      <c r="AH186" s="462" t="n"/>
      <c r="AI186" s="462" t="n"/>
      <c r="AJ186" s="462" t="n"/>
      <c r="AK186" s="462" t="n"/>
      <c r="AL186" s="462" t="n"/>
      <c r="AM186" s="462" t="n"/>
      <c r="AN186" s="462" t="n"/>
      <c r="AO186" s="462" t="n"/>
      <c r="AP186" s="462" t="n"/>
      <c r="AQ186" s="462" t="n"/>
      <c r="AR186" s="462" t="n"/>
      <c r="AS186" s="462" t="n"/>
      <c r="AT186" s="462" t="n"/>
    </row>
    <row r="187" ht="15" customHeight="1" s="260">
      <c r="A187" s="446" t="n">
        <v>6</v>
      </c>
      <c r="B187" s="494">
        <f>IF('2. Estimación absorción total'!D18="","",'2. Estimación absorción total'!D18)</f>
        <v/>
      </c>
      <c r="C187" s="495">
        <f>IF(ISNUMBER('2. Estimación absorción total'!E18),'2. Estimación absorción total'!E18,"")</f>
        <v/>
      </c>
      <c r="D187" s="495">
        <f>IF(ISNUMBER('2. Estimación absorción total'!F18),'2. Estimación absorción total'!F18,"")</f>
        <v/>
      </c>
      <c r="E187" s="496">
        <f>IF(ISNUMBER(S187),S187,"")</f>
        <v/>
      </c>
      <c r="F187" s="497">
        <f>IF(ISNUMBER(D187*E187),D187*E187,"")</f>
        <v/>
      </c>
      <c r="N187" s="498">
        <f>C187</f>
        <v/>
      </c>
      <c r="O187" s="498">
        <f>IF(ISNUMBER(N187),N187-$C$17,"")</f>
        <v/>
      </c>
      <c r="P187" s="499">
        <f>IF((VLOOKUP($B187,Tabla_datos_absorciones_por_edades,4,0)+($C$15-$O187-30)*((VLOOKUP($B187,Tabla_datos_absorciones_por_edades,5,0)-VLOOKUP($B187,Tabla_datos_absorciones_por_edades,4,0))/5))&gt;0,(VLOOKUP($B187,Tabla_datos_absorciones_por_edades,4,0)+($C$15-$O187-30)*((VLOOKUP($B187,Tabla_datos_absorciones_por_edades,5,0)-VLOOKUP($B187,Tabla_datos_absorciones_por_edades,4,0))/5)),0)</f>
        <v/>
      </c>
      <c r="Q187" s="500">
        <f>IF((VLOOKUP($B187,Tabla_datos_absorciones_por_edades,5,0)+($C$15-O187-35)*((VLOOKUP($B187,Tabla_datos_absorciones_por_edades,6,0)-VLOOKUP($B187,Tabla_datos_absorciones_por_edades,5,0))/5))&gt;0,(VLOOKUP($B187,Tabla_datos_absorciones_por_edades,5,0)+($C$15-O187-35)*((VLOOKUP($B187,Tabla_datos_absorciones_por_edades,6,0)-VLOOKUP($B187,Tabla_datos_absorciones_por_edades,5,0))/5)),0)</f>
        <v/>
      </c>
      <c r="R187" s="500">
        <f>VLOOKUP($B187,Tabla_datos_absorciones_por_edades,6,0)*($C$15-O187)/40</f>
        <v/>
      </c>
      <c r="S187" s="501">
        <f>IF(OR($C$15-O187=30,$C$15-O187&lt;35),P187,IF(OR($C$15-O187=35,AND($C$15-O187&lt;40,$C$15-O187&gt;35)),Q187,R187))</f>
        <v/>
      </c>
      <c r="T187" s="502">
        <f>S187*$D187</f>
        <v/>
      </c>
      <c r="U187" s="462" t="n"/>
      <c r="V187" s="462" t="n"/>
      <c r="W187" s="462" t="n"/>
      <c r="X187" s="462" t="n"/>
      <c r="Y187" s="462" t="n"/>
      <c r="Z187" s="462" t="n"/>
      <c r="AA187" s="462" t="n"/>
      <c r="AB187" s="462" t="n"/>
      <c r="AC187" s="462" t="n"/>
      <c r="AD187" s="462" t="n"/>
      <c r="AE187" s="462" t="n"/>
      <c r="AF187" s="462" t="n"/>
      <c r="AG187" s="462" t="n"/>
      <c r="AH187" s="462" t="n"/>
      <c r="AI187" s="462" t="n"/>
      <c r="AJ187" s="462" t="n"/>
      <c r="AK187" s="462" t="n"/>
      <c r="AL187" s="462" t="n"/>
      <c r="AM187" s="462" t="n"/>
      <c r="AN187" s="462" t="n"/>
      <c r="AO187" s="462" t="n"/>
      <c r="AP187" s="462" t="n"/>
      <c r="AQ187" s="462" t="n"/>
      <c r="AR187" s="462" t="n"/>
      <c r="AS187" s="462" t="n"/>
      <c r="AT187" s="462" t="n"/>
    </row>
    <row r="188" ht="15" customHeight="1" s="260">
      <c r="A188" s="446" t="n">
        <v>7</v>
      </c>
      <c r="B188" s="494">
        <f>IF('2. Estimación absorción total'!D19="","",'2. Estimación absorción total'!D19)</f>
        <v/>
      </c>
      <c r="C188" s="495">
        <f>IF(ISNUMBER('2. Estimación absorción total'!E19),'2. Estimación absorción total'!E19,"")</f>
        <v/>
      </c>
      <c r="D188" s="495">
        <f>IF(ISNUMBER('2. Estimación absorción total'!F19),'2. Estimación absorción total'!F19,"")</f>
        <v/>
      </c>
      <c r="E188" s="496">
        <f>IF(ISNUMBER(S188),S188,"")</f>
        <v/>
      </c>
      <c r="F188" s="497">
        <f>IF(ISNUMBER(D188*E188),D188*E188,"")</f>
        <v/>
      </c>
      <c r="N188" s="498">
        <f>C188</f>
        <v/>
      </c>
      <c r="O188" s="498">
        <f>IF(ISNUMBER(N188),N188-$C$17,"")</f>
        <v/>
      </c>
      <c r="P188" s="499">
        <f>IF((VLOOKUP($B188,Tabla_datos_absorciones_por_edades,4,0)+($C$15-$O188-30)*((VLOOKUP($B188,Tabla_datos_absorciones_por_edades,5,0)-VLOOKUP($B188,Tabla_datos_absorciones_por_edades,4,0))/5))&gt;0,(VLOOKUP($B188,Tabla_datos_absorciones_por_edades,4,0)+($C$15-$O188-30)*((VLOOKUP($B188,Tabla_datos_absorciones_por_edades,5,0)-VLOOKUP($B188,Tabla_datos_absorciones_por_edades,4,0))/5)),0)</f>
        <v/>
      </c>
      <c r="Q188" s="500">
        <f>IF((VLOOKUP($B188,Tabla_datos_absorciones_por_edades,5,0)+($C$15-O188-35)*((VLOOKUP($B188,Tabla_datos_absorciones_por_edades,6,0)-VLOOKUP($B188,Tabla_datos_absorciones_por_edades,5,0))/5))&gt;0,(VLOOKUP($B188,Tabla_datos_absorciones_por_edades,5,0)+($C$15-O188-35)*((VLOOKUP($B188,Tabla_datos_absorciones_por_edades,6,0)-VLOOKUP($B188,Tabla_datos_absorciones_por_edades,5,0))/5)),0)</f>
        <v/>
      </c>
      <c r="R188" s="500">
        <f>VLOOKUP($B188,Tabla_datos_absorciones_por_edades,6,0)*($C$15-O188)/40</f>
        <v/>
      </c>
      <c r="S188" s="501">
        <f>IF(OR($C$15-O188=30,$C$15-O188&lt;35),P188,IF(OR($C$15-O188=35,AND($C$15-O188&lt;40,$C$15-O188&gt;35)),Q188,R188))</f>
        <v/>
      </c>
      <c r="T188" s="502">
        <f>S188*$D188</f>
        <v/>
      </c>
      <c r="U188" s="462" t="n"/>
      <c r="V188" s="462" t="n"/>
      <c r="W188" s="462" t="n"/>
      <c r="X188" s="462" t="n"/>
      <c r="Y188" s="462" t="n"/>
      <c r="Z188" s="462" t="n"/>
      <c r="AA188" s="462" t="n"/>
      <c r="AB188" s="462" t="n"/>
      <c r="AC188" s="462" t="n"/>
      <c r="AD188" s="462" t="n"/>
      <c r="AE188" s="462" t="n"/>
      <c r="AF188" s="462" t="n"/>
      <c r="AG188" s="462" t="n"/>
      <c r="AH188" s="462" t="n"/>
      <c r="AI188" s="462" t="n"/>
      <c r="AJ188" s="462" t="n"/>
      <c r="AK188" s="462" t="n"/>
      <c r="AL188" s="462" t="n"/>
      <c r="AM188" s="462" t="n"/>
      <c r="AN188" s="462" t="n"/>
      <c r="AO188" s="462" t="n"/>
      <c r="AP188" s="462" t="n"/>
      <c r="AQ188" s="462" t="n"/>
      <c r="AR188" s="462" t="n"/>
      <c r="AS188" s="462" t="n"/>
      <c r="AT188" s="462" t="n"/>
    </row>
    <row r="189" ht="15" customHeight="1" s="260">
      <c r="A189" s="446" t="n">
        <v>8</v>
      </c>
      <c r="B189" s="494">
        <f>IF('2. Estimación absorción total'!D20="","",'2. Estimación absorción total'!D20)</f>
        <v/>
      </c>
      <c r="C189" s="495">
        <f>IF(ISNUMBER('2. Estimación absorción total'!E20),'2. Estimación absorción total'!E20,"")</f>
        <v/>
      </c>
      <c r="D189" s="495">
        <f>IF(ISNUMBER('2. Estimación absorción total'!F20),'2. Estimación absorción total'!F20,"")</f>
        <v/>
      </c>
      <c r="E189" s="496">
        <f>IF(ISNUMBER(S189),S189,"")</f>
        <v/>
      </c>
      <c r="F189" s="497">
        <f>IF(ISNUMBER(D189*E189),D189*E189,"")</f>
        <v/>
      </c>
      <c r="N189" s="498">
        <f>C189</f>
        <v/>
      </c>
      <c r="O189" s="498">
        <f>IF(ISNUMBER(N189),N189-$C$17,"")</f>
        <v/>
      </c>
      <c r="P189" s="499">
        <f>IF((VLOOKUP($B189,Tabla_datos_absorciones_por_edades,4,0)+($C$15-$O189-30)*((VLOOKUP($B189,Tabla_datos_absorciones_por_edades,5,0)-VLOOKUP($B189,Tabla_datos_absorciones_por_edades,4,0))/5))&gt;0,(VLOOKUP($B189,Tabla_datos_absorciones_por_edades,4,0)+($C$15-$O189-30)*((VLOOKUP($B189,Tabla_datos_absorciones_por_edades,5,0)-VLOOKUP($B189,Tabla_datos_absorciones_por_edades,4,0))/5)),0)</f>
        <v/>
      </c>
      <c r="Q189" s="500">
        <f>IF((VLOOKUP($B189,Tabla_datos_absorciones_por_edades,5,0)+($C$15-O189-35)*((VLOOKUP($B189,Tabla_datos_absorciones_por_edades,6,0)-VLOOKUP($B189,Tabla_datos_absorciones_por_edades,5,0))/5))&gt;0,(VLOOKUP($B189,Tabla_datos_absorciones_por_edades,5,0)+($C$15-O189-35)*((VLOOKUP($B189,Tabla_datos_absorciones_por_edades,6,0)-VLOOKUP($B189,Tabla_datos_absorciones_por_edades,5,0))/5)),0)</f>
        <v/>
      </c>
      <c r="R189" s="500">
        <f>VLOOKUP($B189,Tabla_datos_absorciones_por_edades,6,0)*($C$15-O189)/40</f>
        <v/>
      </c>
      <c r="S189" s="501">
        <f>IF(OR($C$15-O189=30,$C$15-O189&lt;35),P189,IF(OR($C$15-O189=35,AND($C$15-O189&lt;40,$C$15-O189&gt;35)),Q189,R189))</f>
        <v/>
      </c>
      <c r="T189" s="502">
        <f>S189*$D189</f>
        <v/>
      </c>
      <c r="U189" s="462" t="n"/>
      <c r="V189" s="462" t="n"/>
      <c r="W189" s="462" t="n"/>
      <c r="X189" s="462" t="n"/>
      <c r="Y189" s="462" t="n"/>
      <c r="Z189" s="462" t="n"/>
      <c r="AA189" s="462" t="n"/>
      <c r="AB189" s="462" t="n"/>
      <c r="AC189" s="462" t="n"/>
      <c r="AD189" s="462" t="n"/>
      <c r="AE189" s="462" t="n"/>
      <c r="AF189" s="462" t="n"/>
      <c r="AG189" s="462" t="n"/>
      <c r="AH189" s="462" t="n"/>
      <c r="AI189" s="462" t="n"/>
      <c r="AJ189" s="462" t="n"/>
      <c r="AK189" s="462" t="n"/>
      <c r="AL189" s="462" t="n"/>
      <c r="AM189" s="462" t="n"/>
      <c r="AN189" s="462" t="n"/>
      <c r="AO189" s="462" t="n"/>
      <c r="AP189" s="462" t="n"/>
      <c r="AQ189" s="462" t="n"/>
      <c r="AR189" s="462" t="n"/>
      <c r="AS189" s="462" t="n"/>
      <c r="AT189" s="462" t="n"/>
    </row>
    <row r="190" ht="15" customHeight="1" s="260">
      <c r="A190" s="446" t="n">
        <v>9</v>
      </c>
      <c r="B190" s="494">
        <f>IF('2. Estimación absorción total'!D21="","",'2. Estimación absorción total'!D21)</f>
        <v/>
      </c>
      <c r="C190" s="495">
        <f>IF(ISNUMBER('2. Estimación absorción total'!E21),'2. Estimación absorción total'!E21,"")</f>
        <v/>
      </c>
      <c r="D190" s="495">
        <f>IF(ISNUMBER('2. Estimación absorción total'!F21),'2. Estimación absorción total'!F21,"")</f>
        <v/>
      </c>
      <c r="E190" s="496">
        <f>IF(ISNUMBER(S190),S190,"")</f>
        <v/>
      </c>
      <c r="F190" s="497">
        <f>IF(ISNUMBER(D190*E190),D190*E190,"")</f>
        <v/>
      </c>
      <c r="N190" s="498">
        <f>C190</f>
        <v/>
      </c>
      <c r="O190" s="498">
        <f>IF(ISNUMBER(N190),N190-$C$17,"")</f>
        <v/>
      </c>
      <c r="P190" s="499">
        <f>IF((VLOOKUP($B190,Tabla_datos_absorciones_por_edades,4,0)+($C$15-$O190-30)*((VLOOKUP($B190,Tabla_datos_absorciones_por_edades,5,0)-VLOOKUP($B190,Tabla_datos_absorciones_por_edades,4,0))/5))&gt;0,(VLOOKUP($B190,Tabla_datos_absorciones_por_edades,4,0)+($C$15-$O190-30)*((VLOOKUP($B190,Tabla_datos_absorciones_por_edades,5,0)-VLOOKUP($B190,Tabla_datos_absorciones_por_edades,4,0))/5)),0)</f>
        <v/>
      </c>
      <c r="Q190" s="500">
        <f>IF((VLOOKUP($B190,Tabla_datos_absorciones_por_edades,5,0)+($C$15-O190-35)*((VLOOKUP($B190,Tabla_datos_absorciones_por_edades,6,0)-VLOOKUP($B190,Tabla_datos_absorciones_por_edades,5,0))/5))&gt;0,(VLOOKUP($B190,Tabla_datos_absorciones_por_edades,5,0)+($C$15-O190-35)*((VLOOKUP($B190,Tabla_datos_absorciones_por_edades,6,0)-VLOOKUP($B190,Tabla_datos_absorciones_por_edades,5,0))/5)),0)</f>
        <v/>
      </c>
      <c r="R190" s="500">
        <f>VLOOKUP($B190,Tabla_datos_absorciones_por_edades,6,0)*($C$15-O190)/40</f>
        <v/>
      </c>
      <c r="S190" s="501">
        <f>IF(OR($C$15-O190=30,$C$15-O190&lt;35),P190,IF(OR($C$15-O190=35,AND($C$15-O190&lt;40,$C$15-O190&gt;35)),Q190,R190))</f>
        <v/>
      </c>
      <c r="T190" s="502">
        <f>S190*$D190</f>
        <v/>
      </c>
      <c r="U190" s="462" t="n"/>
      <c r="V190" s="462" t="n"/>
      <c r="W190" s="462" t="n"/>
      <c r="X190" s="462" t="n"/>
      <c r="Y190" s="462" t="n"/>
      <c r="Z190" s="462" t="n"/>
      <c r="AA190" s="462" t="n"/>
      <c r="AB190" s="462" t="n"/>
      <c r="AC190" s="462" t="n"/>
      <c r="AD190" s="462" t="n"/>
      <c r="AE190" s="462" t="n"/>
      <c r="AF190" s="462" t="n"/>
      <c r="AG190" s="462" t="n"/>
      <c r="AH190" s="462" t="n"/>
      <c r="AI190" s="462" t="n"/>
      <c r="AJ190" s="462" t="n"/>
      <c r="AK190" s="462" t="n"/>
      <c r="AL190" s="462" t="n"/>
      <c r="AM190" s="462" t="n"/>
      <c r="AN190" s="462" t="n"/>
      <c r="AO190" s="462" t="n"/>
      <c r="AP190" s="462" t="n"/>
      <c r="AQ190" s="462" t="n"/>
      <c r="AR190" s="462" t="n"/>
      <c r="AS190" s="462" t="n"/>
      <c r="AT190" s="462" t="n"/>
    </row>
    <row r="191" ht="15" customHeight="1" s="260">
      <c r="A191" s="446" t="n">
        <v>10</v>
      </c>
      <c r="B191" s="494">
        <f>IF('2. Estimación absorción total'!D22="","",'2. Estimación absorción total'!D22)</f>
        <v/>
      </c>
      <c r="C191" s="495">
        <f>IF(ISNUMBER('2. Estimación absorción total'!E22),'2. Estimación absorción total'!E22,"")</f>
        <v/>
      </c>
      <c r="D191" s="495">
        <f>IF(ISNUMBER('2. Estimación absorción total'!F22),'2. Estimación absorción total'!F22,"")</f>
        <v/>
      </c>
      <c r="E191" s="496">
        <f>IF(ISNUMBER(S191),S191,"")</f>
        <v/>
      </c>
      <c r="F191" s="497">
        <f>IF(ISNUMBER(D191*E191),D191*E191,"")</f>
        <v/>
      </c>
      <c r="N191" s="498">
        <f>C191</f>
        <v/>
      </c>
      <c r="O191" s="498">
        <f>IF(ISNUMBER(N191),N191-$C$17,"")</f>
        <v/>
      </c>
      <c r="P191" s="499">
        <f>IF((VLOOKUP($B191,Tabla_datos_absorciones_por_edades,4,0)+($C$15-$O191-30)*((VLOOKUP($B191,Tabla_datos_absorciones_por_edades,5,0)-VLOOKUP($B191,Tabla_datos_absorciones_por_edades,4,0))/5))&gt;0,(VLOOKUP($B191,Tabla_datos_absorciones_por_edades,4,0)+($C$15-$O191-30)*((VLOOKUP($B191,Tabla_datos_absorciones_por_edades,5,0)-VLOOKUP($B191,Tabla_datos_absorciones_por_edades,4,0))/5)),0)</f>
        <v/>
      </c>
      <c r="Q191" s="500">
        <f>IF((VLOOKUP($B191,Tabla_datos_absorciones_por_edades,5,0)+($C$15-O191-35)*((VLOOKUP($B191,Tabla_datos_absorciones_por_edades,6,0)-VLOOKUP($B191,Tabla_datos_absorciones_por_edades,5,0))/5))&gt;0,(VLOOKUP($B191,Tabla_datos_absorciones_por_edades,5,0)+($C$15-O191-35)*((VLOOKUP($B191,Tabla_datos_absorciones_por_edades,6,0)-VLOOKUP($B191,Tabla_datos_absorciones_por_edades,5,0))/5)),0)</f>
        <v/>
      </c>
      <c r="R191" s="500">
        <f>VLOOKUP($B191,Tabla_datos_absorciones_por_edades,6,0)*($C$15-O191)/40</f>
        <v/>
      </c>
      <c r="S191" s="501">
        <f>IF(OR($C$15-O191=30,$C$15-O191&lt;35),P191,IF(OR($C$15-O191=35,AND($C$15-O191&lt;40,$C$15-O191&gt;35)),Q191,R191))</f>
        <v/>
      </c>
      <c r="T191" s="502">
        <f>S191*$D191</f>
        <v/>
      </c>
      <c r="U191" s="462" t="n"/>
      <c r="V191" s="462" t="n"/>
      <c r="W191" s="462" t="n"/>
      <c r="X191" s="462" t="n"/>
      <c r="Y191" s="462" t="n"/>
      <c r="Z191" s="462" t="n"/>
      <c r="AA191" s="462" t="n"/>
      <c r="AB191" s="462" t="n"/>
      <c r="AC191" s="462" t="n"/>
      <c r="AD191" s="462" t="n"/>
      <c r="AE191" s="462" t="n"/>
      <c r="AF191" s="462" t="n"/>
      <c r="AG191" s="462" t="n"/>
      <c r="AH191" s="462" t="n"/>
      <c r="AI191" s="462" t="n"/>
      <c r="AJ191" s="462" t="n"/>
      <c r="AK191" s="462" t="n"/>
      <c r="AL191" s="462" t="n"/>
      <c r="AM191" s="462" t="n"/>
      <c r="AN191" s="462" t="n"/>
      <c r="AO191" s="462" t="n"/>
      <c r="AP191" s="462" t="n"/>
      <c r="AQ191" s="462" t="n"/>
      <c r="AR191" s="462" t="n"/>
      <c r="AS191" s="462" t="n"/>
      <c r="AT191" s="462" t="n"/>
    </row>
    <row r="192" ht="15" customHeight="1" s="260">
      <c r="A192" s="446" t="n">
        <v>11</v>
      </c>
      <c r="B192" s="494">
        <f>IF('2. Estimación absorción total'!D23="","",'2. Estimación absorción total'!D23)</f>
        <v/>
      </c>
      <c r="C192" s="495">
        <f>IF(ISNUMBER('2. Estimación absorción total'!E23),'2. Estimación absorción total'!E23,"")</f>
        <v/>
      </c>
      <c r="D192" s="495">
        <f>IF(ISNUMBER('2. Estimación absorción total'!F23),'2. Estimación absorción total'!F23,"")</f>
        <v/>
      </c>
      <c r="E192" s="496">
        <f>IF(ISNUMBER(S192),S192,"")</f>
        <v/>
      </c>
      <c r="F192" s="497">
        <f>IF(ISNUMBER(D192*E192),D192*E192,"")</f>
        <v/>
      </c>
      <c r="N192" s="498">
        <f>C192</f>
        <v/>
      </c>
      <c r="O192" s="498">
        <f>IF(ISNUMBER(N192),N192-$C$17,"")</f>
        <v/>
      </c>
      <c r="P192" s="499">
        <f>IF((VLOOKUP($B192,Tabla_datos_absorciones_por_edades,4,0)+($C$15-$O192-30)*((VLOOKUP($B192,Tabla_datos_absorciones_por_edades,5,0)-VLOOKUP($B192,Tabla_datos_absorciones_por_edades,4,0))/5))&gt;0,(VLOOKUP($B192,Tabla_datos_absorciones_por_edades,4,0)+($C$15-$O192-30)*((VLOOKUP($B192,Tabla_datos_absorciones_por_edades,5,0)-VLOOKUP($B192,Tabla_datos_absorciones_por_edades,4,0))/5)),0)</f>
        <v/>
      </c>
      <c r="Q192" s="500">
        <f>IF((VLOOKUP($B192,Tabla_datos_absorciones_por_edades,5,0)+($C$15-O192-35)*((VLOOKUP($B192,Tabla_datos_absorciones_por_edades,6,0)-VLOOKUP($B192,Tabla_datos_absorciones_por_edades,5,0))/5))&gt;0,(VLOOKUP($B192,Tabla_datos_absorciones_por_edades,5,0)+($C$15-O192-35)*((VLOOKUP($B192,Tabla_datos_absorciones_por_edades,6,0)-VLOOKUP($B192,Tabla_datos_absorciones_por_edades,5,0))/5)),0)</f>
        <v/>
      </c>
      <c r="R192" s="500">
        <f>VLOOKUP($B192,Tabla_datos_absorciones_por_edades,6,0)*($C$15-O192)/40</f>
        <v/>
      </c>
      <c r="S192" s="501">
        <f>IF(OR($C$15-O192=30,$C$15-O192&lt;35),P192,IF(OR($C$15-O192=35,AND($C$15-O192&lt;40,$C$15-O192&gt;35)),Q192,R192))</f>
        <v/>
      </c>
      <c r="T192" s="502">
        <f>S192*$D192</f>
        <v/>
      </c>
      <c r="U192" s="462" t="n"/>
      <c r="V192" s="462" t="n"/>
      <c r="W192" s="462" t="n"/>
      <c r="X192" s="462" t="n"/>
      <c r="Y192" s="462" t="n"/>
      <c r="Z192" s="462" t="n"/>
      <c r="AA192" s="462" t="n"/>
      <c r="AB192" s="462" t="n"/>
      <c r="AC192" s="462" t="n"/>
      <c r="AD192" s="462" t="n"/>
      <c r="AE192" s="462" t="n"/>
      <c r="AF192" s="462" t="n"/>
      <c r="AG192" s="462" t="n"/>
      <c r="AH192" s="462" t="n"/>
      <c r="AI192" s="462" t="n"/>
      <c r="AJ192" s="462" t="n"/>
      <c r="AK192" s="462" t="n"/>
      <c r="AL192" s="462" t="n"/>
      <c r="AM192" s="462" t="n"/>
      <c r="AN192" s="462" t="n"/>
      <c r="AO192" s="462" t="n"/>
      <c r="AP192" s="462" t="n"/>
      <c r="AQ192" s="462" t="n"/>
      <c r="AR192" s="462" t="n"/>
      <c r="AS192" s="462" t="n"/>
      <c r="AT192" s="462" t="n"/>
    </row>
    <row r="193" ht="15" customHeight="1" s="260">
      <c r="A193" s="446" t="n">
        <v>12</v>
      </c>
      <c r="B193" s="494">
        <f>IF('2. Estimación absorción total'!D24="","",'2. Estimación absorción total'!D24)</f>
        <v/>
      </c>
      <c r="C193" s="495">
        <f>IF(ISNUMBER('2. Estimación absorción total'!E24),'2. Estimación absorción total'!E24,"")</f>
        <v/>
      </c>
      <c r="D193" s="495">
        <f>IF(ISNUMBER('2. Estimación absorción total'!F24),'2. Estimación absorción total'!F24,"")</f>
        <v/>
      </c>
      <c r="E193" s="496">
        <f>IF(ISNUMBER(S193),S193,"")</f>
        <v/>
      </c>
      <c r="F193" s="497">
        <f>IF(ISNUMBER(D193*E193),D193*E193,"")</f>
        <v/>
      </c>
      <c r="N193" s="498">
        <f>C193</f>
        <v/>
      </c>
      <c r="O193" s="498">
        <f>IF(ISNUMBER(N193),N193-$C$17,"")</f>
        <v/>
      </c>
      <c r="P193" s="499">
        <f>IF((VLOOKUP($B193,Tabla_datos_absorciones_por_edades,4,0)+($C$15-$O193-30)*((VLOOKUP($B193,Tabla_datos_absorciones_por_edades,5,0)-VLOOKUP($B193,Tabla_datos_absorciones_por_edades,4,0))/5))&gt;0,(VLOOKUP($B193,Tabla_datos_absorciones_por_edades,4,0)+($C$15-$O193-30)*((VLOOKUP($B193,Tabla_datos_absorciones_por_edades,5,0)-VLOOKUP($B193,Tabla_datos_absorciones_por_edades,4,0))/5)),0)</f>
        <v/>
      </c>
      <c r="Q193" s="500">
        <f>IF((VLOOKUP($B193,Tabla_datos_absorciones_por_edades,5,0)+($C$15-O193-35)*((VLOOKUP($B193,Tabla_datos_absorciones_por_edades,6,0)-VLOOKUP($B193,Tabla_datos_absorciones_por_edades,5,0))/5))&gt;0,(VLOOKUP($B193,Tabla_datos_absorciones_por_edades,5,0)+($C$15-O193-35)*((VLOOKUP($B193,Tabla_datos_absorciones_por_edades,6,0)-VLOOKUP($B193,Tabla_datos_absorciones_por_edades,5,0))/5)),0)</f>
        <v/>
      </c>
      <c r="R193" s="500">
        <f>VLOOKUP($B193,Tabla_datos_absorciones_por_edades,6,0)*($C$15-O193)/40</f>
        <v/>
      </c>
      <c r="S193" s="501">
        <f>IF(OR($C$15-O193=30,$C$15-O193&lt;35),P193,IF(OR($C$15-O193=35,AND($C$15-O193&lt;40,$C$15-O193&gt;35)),Q193,R193))</f>
        <v/>
      </c>
      <c r="T193" s="502">
        <f>S193*$D193</f>
        <v/>
      </c>
      <c r="U193" s="462" t="n"/>
      <c r="V193" s="462" t="n"/>
      <c r="W193" s="462" t="n"/>
      <c r="X193" s="462" t="n"/>
      <c r="Y193" s="462" t="n"/>
      <c r="Z193" s="462" t="n"/>
      <c r="AA193" s="462" t="n"/>
      <c r="AB193" s="462" t="n"/>
      <c r="AC193" s="462" t="n"/>
      <c r="AD193" s="462" t="n"/>
      <c r="AE193" s="462" t="n"/>
      <c r="AF193" s="462" t="n"/>
      <c r="AG193" s="462" t="n"/>
      <c r="AH193" s="462" t="n"/>
      <c r="AI193" s="462" t="n"/>
      <c r="AJ193" s="462" t="n"/>
      <c r="AK193" s="462" t="n"/>
      <c r="AL193" s="462" t="n"/>
      <c r="AM193" s="462" t="n"/>
      <c r="AN193" s="462" t="n"/>
      <c r="AO193" s="462" t="n"/>
      <c r="AP193" s="462" t="n"/>
      <c r="AQ193" s="462" t="n"/>
      <c r="AR193" s="462" t="n"/>
      <c r="AS193" s="462" t="n"/>
      <c r="AT193" s="462" t="n"/>
    </row>
    <row r="194" ht="15" customHeight="1" s="260">
      <c r="A194" s="446" t="n">
        <v>13</v>
      </c>
      <c r="B194" s="494">
        <f>IF('2. Estimación absorción total'!D25="","",'2. Estimación absorción total'!D25)</f>
        <v/>
      </c>
      <c r="C194" s="495">
        <f>IF(ISNUMBER('2. Estimación absorción total'!E25),'2. Estimación absorción total'!E25,"")</f>
        <v/>
      </c>
      <c r="D194" s="495">
        <f>IF(ISNUMBER('2. Estimación absorción total'!F25),'2. Estimación absorción total'!F25,"")</f>
        <v/>
      </c>
      <c r="E194" s="496">
        <f>IF(ISNUMBER(S194),S194,"")</f>
        <v/>
      </c>
      <c r="F194" s="497">
        <f>IF(ISNUMBER(D194*E194),D194*E194,"")</f>
        <v/>
      </c>
      <c r="N194" s="498">
        <f>C194</f>
        <v/>
      </c>
      <c r="O194" s="498">
        <f>IF(ISNUMBER(N194),N194-$C$17,"")</f>
        <v/>
      </c>
      <c r="P194" s="499">
        <f>IF((VLOOKUP($B194,Tabla_datos_absorciones_por_edades,4,0)+($C$15-$O194-30)*((VLOOKUP($B194,Tabla_datos_absorciones_por_edades,5,0)-VLOOKUP($B194,Tabla_datos_absorciones_por_edades,4,0))/5))&gt;0,(VLOOKUP($B194,Tabla_datos_absorciones_por_edades,4,0)+($C$15-$O194-30)*((VLOOKUP($B194,Tabla_datos_absorciones_por_edades,5,0)-VLOOKUP($B194,Tabla_datos_absorciones_por_edades,4,0))/5)),0)</f>
        <v/>
      </c>
      <c r="Q194" s="500">
        <f>IF((VLOOKUP($B194,Tabla_datos_absorciones_por_edades,5,0)+($C$15-O194-35)*((VLOOKUP($B194,Tabla_datos_absorciones_por_edades,6,0)-VLOOKUP($B194,Tabla_datos_absorciones_por_edades,5,0))/5))&gt;0,(VLOOKUP($B194,Tabla_datos_absorciones_por_edades,5,0)+($C$15-O194-35)*((VLOOKUP($B194,Tabla_datos_absorciones_por_edades,6,0)-VLOOKUP($B194,Tabla_datos_absorciones_por_edades,5,0))/5)),0)</f>
        <v/>
      </c>
      <c r="R194" s="500">
        <f>VLOOKUP($B194,Tabla_datos_absorciones_por_edades,6,0)*($C$15-O194)/40</f>
        <v/>
      </c>
      <c r="S194" s="501">
        <f>IF(OR($C$15-O194=30,$C$15-O194&lt;35),P194,IF(OR($C$15-O194=35,AND($C$15-O194&lt;40,$C$15-O194&gt;35)),Q194,R194))</f>
        <v/>
      </c>
      <c r="T194" s="502">
        <f>S194*$D194</f>
        <v/>
      </c>
      <c r="U194" s="462" t="n"/>
      <c r="V194" s="462" t="n"/>
      <c r="W194" s="462" t="n"/>
      <c r="X194" s="462" t="n"/>
      <c r="Y194" s="462" t="n"/>
      <c r="Z194" s="462" t="n"/>
      <c r="AA194" s="462" t="n"/>
      <c r="AB194" s="462" t="n"/>
      <c r="AC194" s="462" t="n"/>
      <c r="AD194" s="462" t="n"/>
      <c r="AE194" s="462" t="n"/>
      <c r="AF194" s="462" t="n"/>
      <c r="AG194" s="462" t="n"/>
      <c r="AH194" s="462" t="n"/>
      <c r="AI194" s="462" t="n"/>
      <c r="AJ194" s="462" t="n"/>
      <c r="AK194" s="462" t="n"/>
      <c r="AL194" s="462" t="n"/>
      <c r="AM194" s="462" t="n"/>
      <c r="AN194" s="462" t="n"/>
      <c r="AO194" s="462" t="n"/>
      <c r="AP194" s="462" t="n"/>
      <c r="AQ194" s="462" t="n"/>
      <c r="AR194" s="462" t="n"/>
      <c r="AS194" s="462" t="n"/>
      <c r="AT194" s="462" t="n"/>
    </row>
    <row r="195" ht="15" customHeight="1" s="260">
      <c r="A195" s="446" t="n">
        <v>14</v>
      </c>
      <c r="B195" s="494">
        <f>IF('2. Estimación absorción total'!D26="","",'2. Estimación absorción total'!D26)</f>
        <v/>
      </c>
      <c r="C195" s="495">
        <f>IF(ISNUMBER('2. Estimación absorción total'!E26),'2. Estimación absorción total'!E26,"")</f>
        <v/>
      </c>
      <c r="D195" s="495">
        <f>IF(ISNUMBER('2. Estimación absorción total'!F26),'2. Estimación absorción total'!F26,"")</f>
        <v/>
      </c>
      <c r="E195" s="496">
        <f>IF(ISNUMBER(S195),S195,"")</f>
        <v/>
      </c>
      <c r="F195" s="497">
        <f>IF(ISNUMBER(D195*E195),D195*E195,"")</f>
        <v/>
      </c>
      <c r="N195" s="498">
        <f>C195</f>
        <v/>
      </c>
      <c r="O195" s="498">
        <f>IF(ISNUMBER(N195),N195-$C$17,"")</f>
        <v/>
      </c>
      <c r="P195" s="499">
        <f>IF((VLOOKUP($B195,Tabla_datos_absorciones_por_edades,4,0)+($C$15-$O195-30)*((VLOOKUP($B195,Tabla_datos_absorciones_por_edades,5,0)-VLOOKUP($B195,Tabla_datos_absorciones_por_edades,4,0))/5))&gt;0,(VLOOKUP($B195,Tabla_datos_absorciones_por_edades,4,0)+($C$15-$O195-30)*((VLOOKUP($B195,Tabla_datos_absorciones_por_edades,5,0)-VLOOKUP($B195,Tabla_datos_absorciones_por_edades,4,0))/5)),0)</f>
        <v/>
      </c>
      <c r="Q195" s="500">
        <f>IF((VLOOKUP($B195,Tabla_datos_absorciones_por_edades,5,0)+($C$15-O195-35)*((VLOOKUP($B195,Tabla_datos_absorciones_por_edades,6,0)-VLOOKUP($B195,Tabla_datos_absorciones_por_edades,5,0))/5))&gt;0,(VLOOKUP($B195,Tabla_datos_absorciones_por_edades,5,0)+($C$15-O195-35)*((VLOOKUP($B195,Tabla_datos_absorciones_por_edades,6,0)-VLOOKUP($B195,Tabla_datos_absorciones_por_edades,5,0))/5)),0)</f>
        <v/>
      </c>
      <c r="R195" s="500">
        <f>VLOOKUP($B195,Tabla_datos_absorciones_por_edades,6,0)*($C$15-O195)/40</f>
        <v/>
      </c>
      <c r="S195" s="501">
        <f>IF(OR($C$15-O195=30,$C$15-O195&lt;35),P195,IF(OR($C$15-O195=35,AND($C$15-O195&lt;40,$C$15-O195&gt;35)),Q195,R195))</f>
        <v/>
      </c>
      <c r="T195" s="502">
        <f>S195*$D195</f>
        <v/>
      </c>
      <c r="U195" s="462" t="n"/>
      <c r="V195" s="462" t="n"/>
      <c r="W195" s="462" t="n"/>
      <c r="X195" s="462" t="n"/>
      <c r="Y195" s="462" t="n"/>
      <c r="Z195" s="462" t="n"/>
      <c r="AA195" s="462" t="n"/>
      <c r="AB195" s="462" t="n"/>
      <c r="AC195" s="462" t="n"/>
      <c r="AD195" s="462" t="n"/>
      <c r="AE195" s="462" t="n"/>
      <c r="AF195" s="462" t="n"/>
      <c r="AG195" s="462" t="n"/>
      <c r="AH195" s="462" t="n"/>
      <c r="AI195" s="462" t="n"/>
      <c r="AJ195" s="462" t="n"/>
      <c r="AK195" s="462" t="n"/>
      <c r="AL195" s="462" t="n"/>
      <c r="AM195" s="462" t="n"/>
      <c r="AN195" s="462" t="n"/>
      <c r="AO195" s="462" t="n"/>
      <c r="AP195" s="462" t="n"/>
      <c r="AQ195" s="462" t="n"/>
      <c r="AR195" s="462" t="n"/>
      <c r="AS195" s="462" t="n"/>
      <c r="AT195" s="462" t="n"/>
    </row>
    <row r="196" ht="15" customHeight="1" s="260">
      <c r="A196" s="446" t="n">
        <v>15</v>
      </c>
      <c r="B196" s="494">
        <f>IF('2. Estimación absorción total'!D27="","",'2. Estimación absorción total'!D27)</f>
        <v/>
      </c>
      <c r="C196" s="495">
        <f>IF(ISNUMBER('2. Estimación absorción total'!E27),'2. Estimación absorción total'!E27,"")</f>
        <v/>
      </c>
      <c r="D196" s="495">
        <f>IF(ISNUMBER('2. Estimación absorción total'!F27),'2. Estimación absorción total'!F27,"")</f>
        <v/>
      </c>
      <c r="E196" s="496">
        <f>IF(ISNUMBER(S196),S196,"")</f>
        <v/>
      </c>
      <c r="F196" s="497">
        <f>IF(ISNUMBER(D196*E196),D196*E196,"")</f>
        <v/>
      </c>
      <c r="N196" s="498">
        <f>C196</f>
        <v/>
      </c>
      <c r="O196" s="498">
        <f>IF(ISNUMBER(N196),N196-$C$17,"")</f>
        <v/>
      </c>
      <c r="P196" s="499">
        <f>IF((VLOOKUP($B196,Tabla_datos_absorciones_por_edades,4,0)+($C$15-$O196-30)*((VLOOKUP($B196,Tabla_datos_absorciones_por_edades,5,0)-VLOOKUP($B196,Tabla_datos_absorciones_por_edades,4,0))/5))&gt;0,(VLOOKUP($B196,Tabla_datos_absorciones_por_edades,4,0)+($C$15-$O196-30)*((VLOOKUP($B196,Tabla_datos_absorciones_por_edades,5,0)-VLOOKUP($B196,Tabla_datos_absorciones_por_edades,4,0))/5)),0)</f>
        <v/>
      </c>
      <c r="Q196" s="500">
        <f>IF((VLOOKUP($B196,Tabla_datos_absorciones_por_edades,5,0)+($C$15-O196-35)*((VLOOKUP($B196,Tabla_datos_absorciones_por_edades,6,0)-VLOOKUP($B196,Tabla_datos_absorciones_por_edades,5,0))/5))&gt;0,(VLOOKUP($B196,Tabla_datos_absorciones_por_edades,5,0)+($C$15-O196-35)*((VLOOKUP($B196,Tabla_datos_absorciones_por_edades,6,0)-VLOOKUP($B196,Tabla_datos_absorciones_por_edades,5,0))/5)),0)</f>
        <v/>
      </c>
      <c r="R196" s="500">
        <f>VLOOKUP($B196,Tabla_datos_absorciones_por_edades,6,0)*($C$15-O196)/40</f>
        <v/>
      </c>
      <c r="S196" s="501">
        <f>IF(OR($C$15-O196=30,$C$15-O196&lt;35),P196,IF(OR($C$15-O196=35,AND($C$15-O196&lt;40,$C$15-O196&gt;35)),Q196,R196))</f>
        <v/>
      </c>
      <c r="T196" s="502">
        <f>S196*$D196</f>
        <v/>
      </c>
      <c r="U196" s="462" t="n"/>
      <c r="V196" s="462" t="n"/>
      <c r="W196" s="462" t="n"/>
      <c r="X196" s="462" t="n"/>
      <c r="Y196" s="462" t="n"/>
      <c r="Z196" s="462" t="n"/>
      <c r="AA196" s="462" t="n"/>
      <c r="AB196" s="462" t="n"/>
      <c r="AC196" s="462" t="n"/>
      <c r="AD196" s="462" t="n"/>
      <c r="AE196" s="462" t="n"/>
      <c r="AF196" s="462" t="n"/>
      <c r="AG196" s="462" t="n"/>
      <c r="AH196" s="462" t="n"/>
      <c r="AI196" s="462" t="n"/>
      <c r="AJ196" s="462" t="n"/>
      <c r="AK196" s="462" t="n"/>
      <c r="AL196" s="462" t="n"/>
      <c r="AM196" s="462" t="n"/>
      <c r="AN196" s="462" t="n"/>
      <c r="AO196" s="462" t="n"/>
      <c r="AP196" s="462" t="n"/>
      <c r="AQ196" s="462" t="n"/>
      <c r="AR196" s="462" t="n"/>
      <c r="AS196" s="462" t="n"/>
      <c r="AT196" s="462" t="n"/>
    </row>
    <row r="197" ht="12.75" customHeight="1" s="260">
      <c r="A197" s="446" t="n">
        <v>16</v>
      </c>
      <c r="B197" s="494">
        <f>IF('2. Estimación absorción total'!D28="","",'2. Estimación absorción total'!D28)</f>
        <v/>
      </c>
      <c r="C197" s="495">
        <f>IF(ISNUMBER('2. Estimación absorción total'!E28),'2. Estimación absorción total'!E28,"")</f>
        <v/>
      </c>
      <c r="D197" s="495">
        <f>IF(ISNUMBER('2. Estimación absorción total'!F28),'2. Estimación absorción total'!F28,"")</f>
        <v/>
      </c>
      <c r="E197" s="496">
        <f>IF(ISNUMBER(S197),S197,"")</f>
        <v/>
      </c>
      <c r="F197" s="497">
        <f>IF(ISNUMBER(D197*E197),D197*E197,"")</f>
        <v/>
      </c>
      <c r="N197" s="498">
        <f>C197</f>
        <v/>
      </c>
      <c r="O197" s="498">
        <f>IF(ISNUMBER(N197),N197-$C$17,"")</f>
        <v/>
      </c>
      <c r="P197" s="499">
        <f>IF((VLOOKUP($B197,Tabla_datos_absorciones_por_edades,4,0)+($C$15-$O197-30)*((VLOOKUP($B197,Tabla_datos_absorciones_por_edades,5,0)-VLOOKUP($B197,Tabla_datos_absorciones_por_edades,4,0))/5))&gt;0,(VLOOKUP($B197,Tabla_datos_absorciones_por_edades,4,0)+($C$15-$O197-30)*((VLOOKUP($B197,Tabla_datos_absorciones_por_edades,5,0)-VLOOKUP($B197,Tabla_datos_absorciones_por_edades,4,0))/5)),0)</f>
        <v/>
      </c>
      <c r="Q197" s="500">
        <f>IF((VLOOKUP($B197,Tabla_datos_absorciones_por_edades,5,0)+($C$15-O197-35)*((VLOOKUP($B197,Tabla_datos_absorciones_por_edades,6,0)-VLOOKUP($B197,Tabla_datos_absorciones_por_edades,5,0))/5))&gt;0,(VLOOKUP($B197,Tabla_datos_absorciones_por_edades,5,0)+($C$15-O197-35)*((VLOOKUP($B197,Tabla_datos_absorciones_por_edades,6,0)-VLOOKUP($B197,Tabla_datos_absorciones_por_edades,5,0))/5)),0)</f>
        <v/>
      </c>
      <c r="R197" s="500">
        <f>VLOOKUP($B197,Tabla_datos_absorciones_por_edades,6,0)*($C$15-O197)/40</f>
        <v/>
      </c>
      <c r="S197" s="501">
        <f>IF(OR($C$15-O197=30,$C$15-O197&lt;35),P197,IF(OR($C$15-O197=35,AND($C$15-O197&lt;40,$C$15-O197&gt;35)),Q197,R197))</f>
        <v/>
      </c>
      <c r="T197" s="502">
        <f>S197*$D197</f>
        <v/>
      </c>
      <c r="U197" s="462" t="n"/>
      <c r="V197" s="462" t="n"/>
      <c r="W197" s="462" t="n"/>
      <c r="X197" s="462" t="n"/>
      <c r="Y197" s="462" t="n"/>
      <c r="Z197" s="462" t="n"/>
      <c r="AA197" s="462" t="n"/>
      <c r="AB197" s="462" t="n"/>
      <c r="AC197" s="462" t="n"/>
      <c r="AD197" s="462" t="n"/>
      <c r="AE197" s="462" t="n"/>
      <c r="AF197" s="462" t="n"/>
      <c r="AG197" s="462" t="n"/>
      <c r="AH197" s="462" t="n"/>
      <c r="AI197" s="462" t="n"/>
      <c r="AJ197" s="462" t="n"/>
      <c r="AK197" s="462" t="n"/>
      <c r="AL197" s="462" t="n"/>
      <c r="AM197" s="462" t="n"/>
      <c r="AN197" s="462" t="n"/>
      <c r="AO197" s="462" t="n"/>
      <c r="AP197" s="462" t="n"/>
      <c r="AQ197" s="462" t="n"/>
      <c r="AR197" s="462" t="n"/>
      <c r="AS197" s="462" t="n"/>
      <c r="AT197" s="462" t="n"/>
    </row>
    <row r="198" ht="15" customHeight="1" s="260">
      <c r="B198" s="446" t="n"/>
      <c r="C198" s="467" t="n"/>
      <c r="F198" s="497">
        <f>SUM(F182:F197)</f>
        <v/>
      </c>
      <c r="J198" s="462" t="n"/>
      <c r="K198" s="462" t="n"/>
      <c r="L198" s="462" t="n"/>
      <c r="N198" s="462" t="n"/>
      <c r="O198" s="462" t="n"/>
      <c r="P198" s="462" t="n"/>
      <c r="Q198" s="462" t="n"/>
      <c r="R198" s="462" t="n"/>
      <c r="S198" s="462" t="n"/>
      <c r="T198" s="462" t="n"/>
      <c r="U198" s="462" t="n"/>
      <c r="V198" s="462" t="n"/>
      <c r="W198" s="462" t="n"/>
      <c r="X198" s="462" t="n"/>
      <c r="Y198" s="462" t="n"/>
      <c r="Z198" s="462" t="n"/>
      <c r="AA198" s="462" t="n"/>
      <c r="AB198" s="462" t="n"/>
      <c r="AC198" s="462" t="n"/>
      <c r="AD198" s="462" t="n"/>
      <c r="AE198" s="462" t="n"/>
      <c r="AF198" s="462" t="n"/>
      <c r="AG198" s="462" t="n"/>
      <c r="AH198" s="462" t="n"/>
      <c r="AI198" s="462" t="n"/>
      <c r="AJ198" s="462" t="n"/>
      <c r="AK198" s="462" t="n"/>
      <c r="AL198" s="462" t="n"/>
      <c r="AM198" s="462" t="n"/>
      <c r="AN198" s="462" t="n"/>
      <c r="AO198" s="462" t="n"/>
      <c r="AP198" s="462" t="n"/>
      <c r="AQ198" s="462" t="n"/>
      <c r="AR198" s="462" t="n"/>
      <c r="AS198" s="462" t="n"/>
      <c r="AT198" s="462" t="n"/>
      <c r="AU198" s="462" t="n"/>
      <c r="AV198" s="462" t="n"/>
      <c r="AW198" s="462" t="n"/>
      <c r="AX198" s="462" t="n"/>
      <c r="AY198" s="462" t="n"/>
      <c r="AZ198" s="462" t="n"/>
      <c r="BA198" s="462" t="n"/>
      <c r="BB198" s="462" t="n"/>
      <c r="BC198" s="462" t="n"/>
      <c r="BD198" s="462" t="n"/>
      <c r="BE198" s="462" t="n"/>
      <c r="BF198" s="462" t="n"/>
      <c r="BG198" s="462" t="n"/>
      <c r="BH198" s="462" t="n"/>
      <c r="BI198" s="462" t="n"/>
      <c r="BJ198" s="462" t="n"/>
      <c r="BK198" s="462" t="n"/>
      <c r="BL198" s="462" t="n"/>
      <c r="BM198" s="462" t="n"/>
      <c r="BN198" s="462" t="n"/>
      <c r="BO198" s="462" t="n"/>
    </row>
    <row r="199" ht="15" customHeight="1" s="260">
      <c r="B199" s="446" t="n"/>
      <c r="C199" s="467" t="n"/>
      <c r="F199" s="462" t="n"/>
      <c r="G199" s="462" t="n"/>
      <c r="J199" s="462" t="n"/>
      <c r="K199" s="462" t="n"/>
      <c r="L199" s="462" t="n"/>
      <c r="N199" s="462" t="n"/>
      <c r="O199" s="462" t="n"/>
      <c r="P199" s="462" t="n"/>
      <c r="Q199" s="462" t="n"/>
      <c r="R199" s="462" t="n"/>
      <c r="S199" s="462" t="n"/>
      <c r="T199" s="462" t="n"/>
      <c r="U199" s="462" t="n"/>
      <c r="V199" s="462" t="n"/>
      <c r="W199" s="462" t="n"/>
      <c r="X199" s="462" t="n"/>
      <c r="Y199" s="462" t="n"/>
      <c r="Z199" s="462" t="n"/>
      <c r="AA199" s="462" t="n"/>
      <c r="AB199" s="462" t="n"/>
      <c r="AC199" s="462" t="n"/>
      <c r="AD199" s="462" t="n"/>
      <c r="AE199" s="462" t="n"/>
      <c r="AF199" s="462" t="n"/>
      <c r="AG199" s="462" t="n"/>
      <c r="AH199" s="462" t="n"/>
      <c r="AI199" s="462" t="n"/>
      <c r="AJ199" s="462" t="n"/>
      <c r="AK199" s="462" t="n"/>
      <c r="AL199" s="462" t="n"/>
      <c r="AM199" s="462" t="n"/>
      <c r="AN199" s="462" t="n"/>
      <c r="AO199" s="462" t="n"/>
      <c r="AP199" s="462" t="n"/>
      <c r="AQ199" s="462" t="n"/>
      <c r="AR199" s="462" t="n"/>
      <c r="AS199" s="462" t="n"/>
      <c r="AT199" s="462" t="n"/>
      <c r="AU199" s="462" t="n"/>
      <c r="AV199" s="462" t="n"/>
      <c r="AW199" s="462" t="n"/>
      <c r="AX199" s="462" t="n"/>
      <c r="AY199" s="462" t="n"/>
      <c r="AZ199" s="462" t="n"/>
      <c r="BA199" s="462" t="n"/>
      <c r="BB199" s="462" t="n"/>
      <c r="BC199" s="462" t="n"/>
      <c r="BD199" s="462" t="n"/>
      <c r="BE199" s="462" t="n"/>
      <c r="BF199" s="462" t="n"/>
      <c r="BG199" s="462" t="n"/>
      <c r="BH199" s="462" t="n"/>
      <c r="BI199" s="462" t="n"/>
      <c r="BJ199" s="462" t="n"/>
      <c r="BK199" s="462" t="n"/>
      <c r="BL199" s="462" t="n"/>
      <c r="BM199" s="462" t="n"/>
      <c r="BN199" s="462" t="n"/>
      <c r="BO199" s="462" t="n"/>
    </row>
    <row r="200" ht="15" customFormat="1" customHeight="1" s="446">
      <c r="C200" s="503">
        <f>C17</f>
        <v/>
      </c>
      <c r="D200" s="493">
        <f>IF(ISNUMBER($F$16),$F$16,"")</f>
        <v/>
      </c>
      <c r="E200" s="493">
        <f>IF(ISNUMBER($G$16),$G$16,"")</f>
        <v/>
      </c>
      <c r="F200" s="493">
        <f>IF(ISNUMBER($H$16),$H$16,"")</f>
        <v/>
      </c>
      <c r="K200" s="462" t="n"/>
      <c r="L200" s="462" t="n"/>
      <c r="N200" s="462" t="n"/>
      <c r="O200" s="462" t="n"/>
      <c r="P200" s="462" t="n"/>
      <c r="Q200" s="462" t="n"/>
      <c r="R200" s="462" t="n"/>
      <c r="S200" s="462" t="n"/>
      <c r="T200" s="462" t="n"/>
      <c r="U200" s="462" t="n"/>
      <c r="V200" s="462" t="n"/>
      <c r="W200" s="462" t="n"/>
      <c r="X200" s="462" t="n"/>
      <c r="Y200" s="462" t="n"/>
      <c r="Z200" s="462" t="n"/>
      <c r="AA200" s="462" t="n"/>
      <c r="AB200" s="462" t="n"/>
      <c r="AC200" s="462" t="n"/>
      <c r="AD200" s="462" t="n"/>
      <c r="AE200" s="462" t="n"/>
      <c r="AF200" s="462" t="n"/>
      <c r="AG200" s="462" t="n"/>
      <c r="AH200" s="462" t="n"/>
      <c r="AI200" s="462" t="n"/>
      <c r="AJ200" s="462" t="n"/>
      <c r="AK200" s="462" t="n"/>
      <c r="AL200" s="462" t="n"/>
      <c r="AM200" s="462" t="n"/>
      <c r="AN200" s="462" t="n"/>
      <c r="AO200" s="462" t="n"/>
      <c r="AP200" s="462" t="n"/>
      <c r="AQ200" s="462" t="n"/>
      <c r="AR200" s="462" t="n"/>
      <c r="AS200" s="462" t="n"/>
      <c r="AT200" s="462" t="n"/>
      <c r="AU200" s="462" t="n"/>
      <c r="AV200" s="462" t="n"/>
      <c r="AW200" s="462" t="n"/>
      <c r="AX200" s="462" t="n"/>
      <c r="AY200" s="462" t="n"/>
      <c r="AZ200" s="462" t="n"/>
      <c r="BA200" s="462" t="n"/>
      <c r="BB200" s="462" t="n"/>
      <c r="BC200" s="462" t="n"/>
      <c r="BD200" s="462" t="n"/>
      <c r="BE200" s="462" t="n"/>
      <c r="BF200" s="462" t="n"/>
      <c r="BG200" s="462" t="n"/>
      <c r="BH200" s="462" t="n"/>
      <c r="BI200" s="462" t="n"/>
      <c r="BJ200" s="462" t="n"/>
      <c r="BK200" s="462" t="n"/>
      <c r="BL200" s="462" t="n"/>
      <c r="BM200" s="462" t="n"/>
      <c r="BN200" s="462" t="n"/>
      <c r="BO200" s="462" t="n"/>
    </row>
    <row r="201" ht="15" customFormat="1" customHeight="1" s="446">
      <c r="C201" s="504" t="inlineStr">
        <is>
          <t>Plant. Año inic 1 - A1</t>
        </is>
      </c>
      <c r="D201" s="504" t="inlineStr">
        <is>
          <t>Plant. Año 2 - A2</t>
        </is>
      </c>
      <c r="E201" s="504" t="inlineStr">
        <is>
          <t>Plant. Año 3 - A2</t>
        </is>
      </c>
      <c r="F201" s="504" t="inlineStr">
        <is>
          <t>Plant. Año 4 - A2</t>
        </is>
      </c>
      <c r="K201" s="462" t="n"/>
      <c r="L201" s="462" t="n"/>
      <c r="N201" s="462" t="n"/>
      <c r="O201" s="462" t="n"/>
      <c r="P201" s="462" t="n"/>
      <c r="Q201" s="462" t="n"/>
      <c r="R201" s="462" t="n"/>
      <c r="S201" s="462" t="n"/>
      <c r="T201" s="462" t="n"/>
      <c r="U201" s="462" t="n"/>
      <c r="V201" s="462" t="n"/>
      <c r="W201" s="462" t="n"/>
      <c r="X201" s="462" t="n"/>
      <c r="Y201" s="462" t="n"/>
      <c r="Z201" s="462" t="n"/>
      <c r="AA201" s="462" t="n"/>
      <c r="AB201" s="462" t="n"/>
      <c r="AC201" s="462" t="n"/>
      <c r="AD201" s="462" t="n"/>
      <c r="AE201" s="462" t="n"/>
      <c r="AF201" s="462" t="n"/>
      <c r="AG201" s="462" t="n"/>
      <c r="AH201" s="462" t="n"/>
      <c r="AI201" s="462" t="n"/>
      <c r="AJ201" s="462" t="n"/>
      <c r="AK201" s="462" t="n"/>
      <c r="AL201" s="462" t="n"/>
      <c r="AM201" s="462" t="n"/>
      <c r="AN201" s="462" t="n"/>
      <c r="AO201" s="462" t="n"/>
      <c r="AP201" s="462" t="n"/>
      <c r="AQ201" s="462" t="n"/>
      <c r="AR201" s="462" t="n"/>
      <c r="AS201" s="462" t="n"/>
      <c r="AT201" s="462" t="n"/>
      <c r="AU201" s="462" t="n"/>
      <c r="AV201" s="462" t="n"/>
      <c r="AW201" s="462" t="n"/>
      <c r="AX201" s="462" t="n"/>
      <c r="AY201" s="462" t="n"/>
      <c r="AZ201" s="462" t="n"/>
      <c r="BA201" s="462" t="n"/>
      <c r="BB201" s="462" t="n"/>
      <c r="BC201" s="462" t="n"/>
      <c r="BD201" s="462" t="n"/>
      <c r="BE201" s="462" t="n"/>
      <c r="BF201" s="462" t="n"/>
      <c r="BG201" s="462" t="n"/>
      <c r="BH201" s="462" t="n"/>
      <c r="BI201" s="462" t="n"/>
      <c r="BJ201" s="462" t="n"/>
      <c r="BK201" s="462" t="n"/>
      <c r="BL201" s="462" t="n"/>
      <c r="BM201" s="462" t="n"/>
      <c r="BN201" s="462" t="n"/>
      <c r="BO201" s="462" t="n"/>
    </row>
    <row r="202" ht="15" customFormat="1" customHeight="1" s="446">
      <c r="C202" s="493" t="inlineStr">
        <is>
          <t>t CO2</t>
        </is>
      </c>
      <c r="D202" s="493" t="inlineStr">
        <is>
          <t>t CO2</t>
        </is>
      </c>
      <c r="E202" s="493" t="inlineStr">
        <is>
          <t>t CO2</t>
        </is>
      </c>
      <c r="F202" s="493" t="inlineStr">
        <is>
          <t>t CO2</t>
        </is>
      </c>
      <c r="K202" s="462" t="n"/>
      <c r="L202" s="462" t="n"/>
      <c r="N202" s="462" t="n"/>
      <c r="O202" s="462" t="n"/>
      <c r="P202" s="462" t="n"/>
      <c r="Q202" s="462" t="n"/>
      <c r="R202" s="462" t="n"/>
      <c r="S202" s="462" t="n"/>
      <c r="T202" s="462" t="n"/>
      <c r="U202" s="462" t="n"/>
      <c r="V202" s="462" t="n"/>
      <c r="W202" s="462" t="n"/>
      <c r="X202" s="462" t="n"/>
      <c r="Y202" s="462" t="n"/>
      <c r="Z202" s="462" t="n"/>
      <c r="AA202" s="462" t="n"/>
      <c r="AB202" s="462" t="n"/>
      <c r="AC202" s="462" t="n"/>
      <c r="AD202" s="462" t="n"/>
      <c r="AE202" s="462" t="n"/>
      <c r="AF202" s="462" t="n"/>
      <c r="AG202" s="462" t="n"/>
      <c r="AH202" s="462" t="n"/>
      <c r="AI202" s="462" t="n"/>
      <c r="AJ202" s="462" t="n"/>
      <c r="AK202" s="462" t="n"/>
      <c r="AL202" s="462" t="n"/>
      <c r="AM202" s="462" t="n"/>
      <c r="AN202" s="462" t="n"/>
      <c r="AO202" s="462" t="n"/>
      <c r="AP202" s="462" t="n"/>
      <c r="AQ202" s="462" t="n"/>
      <c r="AR202" s="462" t="n"/>
      <c r="AS202" s="462" t="n"/>
      <c r="AT202" s="462" t="n"/>
      <c r="AU202" s="462" t="n"/>
      <c r="AV202" s="462" t="n"/>
      <c r="AW202" s="462" t="n"/>
      <c r="AX202" s="462" t="n"/>
      <c r="AY202" s="462" t="n"/>
      <c r="AZ202" s="462" t="n"/>
      <c r="BA202" s="462" t="n"/>
      <c r="BB202" s="462" t="n"/>
      <c r="BC202" s="462" t="n"/>
      <c r="BD202" s="462" t="n"/>
      <c r="BE202" s="462" t="n"/>
      <c r="BF202" s="462" t="n"/>
      <c r="BG202" s="462" t="n"/>
      <c r="BH202" s="462" t="n"/>
      <c r="BI202" s="462" t="n"/>
      <c r="BJ202" s="462" t="n"/>
      <c r="BK202" s="462" t="n"/>
      <c r="BL202" s="462" t="n"/>
      <c r="BM202" s="462" t="n"/>
      <c r="BN202" s="462" t="n"/>
      <c r="BO202" s="462" t="n"/>
    </row>
    <row r="203" ht="15" customFormat="1" customHeight="1" s="446">
      <c r="C203" s="505">
        <f>SUMIFS($T$182:$T$197,$N$182:$N$197,$C$200)</f>
        <v/>
      </c>
      <c r="D203" s="505">
        <f>SUMIFS($T$182:$T$197,$N$182:$N$197,$D$200)</f>
        <v/>
      </c>
      <c r="E203" s="505">
        <f>SUMIFS($T$182:$T$197,$N$182:$N$197,$E$200)</f>
        <v/>
      </c>
      <c r="F203" s="505">
        <f>SUMIFS($T$182:$T$197,$N$182:$N$197,$F$200)</f>
        <v/>
      </c>
      <c r="G203" s="506" t="inlineStr">
        <is>
          <t>NO Redondeo a 0 decimales hasta el sumatorio final</t>
        </is>
      </c>
      <c r="K203" s="462" t="n"/>
      <c r="L203" s="462" t="n"/>
      <c r="N203" s="462" t="n"/>
      <c r="O203" s="462" t="n"/>
      <c r="P203" s="462" t="n"/>
      <c r="Q203" s="462" t="n"/>
      <c r="R203" s="462" t="n"/>
      <c r="S203" s="462" t="n"/>
      <c r="T203" s="462" t="n"/>
      <c r="U203" s="462" t="n"/>
      <c r="V203" s="462" t="n"/>
      <c r="W203" s="462" t="n"/>
      <c r="X203" s="462" t="n"/>
      <c r="Y203" s="462" t="n"/>
      <c r="Z203" s="462" t="n"/>
      <c r="AA203" s="462" t="n"/>
      <c r="AB203" s="462" t="n"/>
      <c r="AC203" s="462" t="n"/>
      <c r="AD203" s="462" t="n"/>
      <c r="AE203" s="462" t="n"/>
      <c r="AF203" s="462" t="n"/>
      <c r="AG203" s="462" t="n"/>
      <c r="AH203" s="462" t="n"/>
      <c r="AI203" s="462" t="n"/>
      <c r="AJ203" s="462" t="n"/>
      <c r="AK203" s="462" t="n"/>
      <c r="AL203" s="462" t="n"/>
      <c r="AM203" s="462" t="n"/>
      <c r="AN203" s="462" t="n"/>
      <c r="AO203" s="462" t="n"/>
      <c r="AP203" s="462" t="n"/>
      <c r="AQ203" s="462" t="n"/>
      <c r="AR203" s="462" t="n"/>
      <c r="AS203" s="462" t="n"/>
      <c r="AT203" s="462" t="n"/>
      <c r="AU203" s="462" t="n"/>
      <c r="AV203" s="462" t="n"/>
      <c r="AW203" s="462" t="n"/>
      <c r="AX203" s="462" t="n"/>
      <c r="AY203" s="462" t="n"/>
      <c r="AZ203" s="462" t="n"/>
      <c r="BA203" s="462" t="n"/>
      <c r="BB203" s="462" t="n"/>
      <c r="BC203" s="462" t="n"/>
      <c r="BD203" s="462" t="n"/>
      <c r="BE203" s="462" t="n"/>
      <c r="BF203" s="462" t="n"/>
      <c r="BG203" s="462" t="n"/>
      <c r="BH203" s="462" t="n"/>
      <c r="BI203" s="462" t="n"/>
      <c r="BJ203" s="462" t="n"/>
      <c r="BK203" s="462" t="n"/>
      <c r="BL203" s="462" t="n"/>
      <c r="BM203" s="462" t="n"/>
      <c r="BN203" s="462" t="n"/>
      <c r="BO203" s="462" t="n"/>
    </row>
    <row r="204" ht="15" customFormat="1" customHeight="1" s="446">
      <c r="K204" s="462" t="n"/>
      <c r="L204" s="462" t="n"/>
      <c r="N204" s="462" t="n"/>
      <c r="O204" s="462" t="n"/>
      <c r="P204" s="462" t="n"/>
      <c r="Q204" s="462" t="n"/>
      <c r="R204" s="462" t="n"/>
      <c r="S204" s="462" t="n"/>
      <c r="T204" s="462" t="n"/>
      <c r="U204" s="462" t="n"/>
      <c r="V204" s="462" t="n"/>
      <c r="W204" s="462" t="n"/>
      <c r="X204" s="462" t="n"/>
      <c r="Y204" s="462" t="n"/>
      <c r="Z204" s="462" t="n"/>
      <c r="AA204" s="462" t="n"/>
      <c r="AB204" s="462" t="n"/>
      <c r="AC204" s="462" t="n"/>
      <c r="AD204" s="462" t="n"/>
      <c r="AE204" s="462" t="n"/>
      <c r="AF204" s="462" t="n"/>
      <c r="AG204" s="462" t="n"/>
      <c r="AH204" s="462" t="n"/>
      <c r="AI204" s="462" t="n"/>
      <c r="AJ204" s="462" t="n"/>
      <c r="AK204" s="462" t="n"/>
      <c r="AL204" s="462" t="n"/>
      <c r="AM204" s="462" t="n"/>
      <c r="AN204" s="462" t="n"/>
      <c r="AO204" s="462" t="n"/>
      <c r="AP204" s="462" t="n"/>
      <c r="AQ204" s="462" t="n"/>
      <c r="AR204" s="462" t="n"/>
      <c r="AS204" s="462" t="n"/>
      <c r="AT204" s="462" t="n"/>
      <c r="AU204" s="462" t="n"/>
      <c r="AV204" s="462" t="n"/>
      <c r="AW204" s="462" t="n"/>
      <c r="AX204" s="462" t="n"/>
      <c r="AY204" s="462" t="n"/>
      <c r="AZ204" s="462" t="n"/>
      <c r="BA204" s="462" t="n"/>
      <c r="BB204" s="462" t="n"/>
      <c r="BC204" s="462" t="n"/>
      <c r="BD204" s="462" t="n"/>
      <c r="BE204" s="462" t="n"/>
      <c r="BF204" s="462" t="n"/>
      <c r="BG204" s="462" t="n"/>
      <c r="BH204" s="462" t="n"/>
      <c r="BI204" s="462" t="n"/>
      <c r="BJ204" s="462" t="n"/>
      <c r="BK204" s="462" t="n"/>
      <c r="BL204" s="462" t="n"/>
      <c r="BM204" s="462" t="n"/>
      <c r="BN204" s="462" t="n"/>
      <c r="BO204" s="462" t="n"/>
    </row>
    <row r="205" ht="15" customHeight="1" s="260">
      <c r="B205" s="446" t="n"/>
      <c r="C205" s="467" t="n"/>
      <c r="E205" s="507" t="inlineStr">
        <is>
          <t>Sumatorio Opción A</t>
        </is>
      </c>
      <c r="F205" s="508">
        <f>SUM(C203:F203)</f>
        <v/>
      </c>
      <c r="G205" s="462" t="n"/>
      <c r="J205" s="462" t="n"/>
      <c r="K205" s="462" t="n"/>
      <c r="L205" s="462" t="n"/>
      <c r="N205" s="462" t="n"/>
      <c r="O205" s="462" t="n"/>
      <c r="P205" s="462" t="n"/>
      <c r="Q205" s="462" t="n"/>
      <c r="R205" s="462" t="n"/>
      <c r="S205" s="462" t="n"/>
      <c r="T205" s="462" t="n"/>
      <c r="U205" s="462" t="n"/>
      <c r="V205" s="462" t="n"/>
      <c r="W205" s="462" t="n"/>
      <c r="X205" s="462" t="n"/>
      <c r="Y205" s="462" t="n"/>
      <c r="Z205" s="462" t="n"/>
      <c r="AA205" s="462" t="n"/>
      <c r="AB205" s="462" t="n"/>
      <c r="AC205" s="462" t="n"/>
      <c r="AD205" s="462" t="n"/>
      <c r="AE205" s="462" t="n"/>
      <c r="AF205" s="462" t="n"/>
      <c r="AG205" s="462" t="n"/>
      <c r="AH205" s="462" t="n"/>
      <c r="AI205" s="462" t="n"/>
      <c r="AJ205" s="462" t="n"/>
      <c r="AK205" s="462" t="n"/>
      <c r="AL205" s="462" t="n"/>
      <c r="AM205" s="462" t="n"/>
      <c r="AN205" s="462" t="n"/>
      <c r="AO205" s="462" t="n"/>
      <c r="AP205" s="462" t="n"/>
      <c r="AQ205" s="462" t="n"/>
      <c r="AR205" s="462" t="n"/>
      <c r="AS205" s="462" t="n"/>
      <c r="AT205" s="462" t="n"/>
      <c r="AU205" s="462" t="n"/>
      <c r="AV205" s="462" t="n"/>
      <c r="AW205" s="462" t="n"/>
      <c r="AX205" s="462" t="n"/>
      <c r="AY205" s="462" t="n"/>
      <c r="AZ205" s="462" t="n"/>
      <c r="BA205" s="462" t="n"/>
      <c r="BB205" s="462" t="n"/>
      <c r="BC205" s="462" t="n"/>
      <c r="BD205" s="462" t="n"/>
      <c r="BE205" s="462" t="n"/>
      <c r="BF205" s="462" t="n"/>
      <c r="BG205" s="462" t="n"/>
      <c r="BH205" s="462" t="n"/>
      <c r="BI205" s="462" t="n"/>
      <c r="BJ205" s="462" t="n"/>
      <c r="BK205" s="462" t="n"/>
      <c r="BL205" s="462" t="n"/>
      <c r="BM205" s="462" t="n"/>
      <c r="BN205" s="462" t="n"/>
      <c r="BO205" s="462" t="n"/>
    </row>
    <row r="206" ht="15" customHeight="1" s="260">
      <c r="B206" s="446" t="n"/>
      <c r="C206" s="467" t="n"/>
      <c r="F206" s="462" t="n"/>
      <c r="G206" s="462" t="n"/>
      <c r="J206" s="462" t="n"/>
      <c r="K206" s="462" t="n"/>
      <c r="L206" s="462" t="n"/>
      <c r="N206" s="462" t="n"/>
      <c r="O206" s="462" t="n"/>
      <c r="P206" s="462" t="n"/>
      <c r="Q206" s="462" t="n"/>
      <c r="R206" s="462" t="n"/>
      <c r="S206" s="462" t="n"/>
      <c r="T206" s="462" t="n"/>
      <c r="U206" s="462" t="n"/>
      <c r="V206" s="462" t="n"/>
      <c r="W206" s="462" t="n"/>
      <c r="X206" s="462" t="n"/>
      <c r="Y206" s="462" t="n"/>
      <c r="Z206" s="462" t="n"/>
      <c r="AA206" s="462" t="n"/>
      <c r="AB206" s="462" t="n"/>
      <c r="AC206" s="462" t="n"/>
      <c r="AD206" s="462" t="n"/>
      <c r="AE206" s="462" t="n"/>
      <c r="AF206" s="462" t="n"/>
      <c r="AG206" s="462" t="n"/>
      <c r="AH206" s="462" t="n"/>
      <c r="AI206" s="462" t="n"/>
      <c r="AJ206" s="462" t="n"/>
      <c r="AK206" s="462" t="n"/>
      <c r="AL206" s="462" t="n"/>
      <c r="AM206" s="462" t="n"/>
      <c r="AN206" s="462" t="n"/>
      <c r="AO206" s="462" t="n"/>
      <c r="AP206" s="462" t="n"/>
      <c r="AQ206" s="462" t="n"/>
      <c r="AR206" s="462" t="n"/>
      <c r="AS206" s="462" t="n"/>
      <c r="AT206" s="462" t="n"/>
      <c r="AU206" s="462" t="n"/>
      <c r="AV206" s="462" t="n"/>
      <c r="AW206" s="462" t="n"/>
      <c r="AX206" s="462" t="n"/>
      <c r="AY206" s="462" t="n"/>
      <c r="AZ206" s="462" t="n"/>
      <c r="BA206" s="462" t="n"/>
      <c r="BB206" s="462" t="n"/>
      <c r="BC206" s="462" t="n"/>
      <c r="BD206" s="462" t="n"/>
      <c r="BE206" s="462" t="n"/>
      <c r="BF206" s="462" t="n"/>
      <c r="BG206" s="462" t="n"/>
      <c r="BH206" s="462" t="n"/>
      <c r="BI206" s="462" t="n"/>
      <c r="BJ206" s="462" t="n"/>
      <c r="BK206" s="462" t="n"/>
      <c r="BL206" s="462" t="n"/>
      <c r="BM206" s="462" t="n"/>
      <c r="BN206" s="462" t="n"/>
      <c r="BO206" s="462" t="n"/>
    </row>
    <row r="207" ht="12.75" customFormat="1" customHeight="1" s="446">
      <c r="A207" s="490" t="inlineStr">
        <is>
          <t>Opción B.1</t>
        </is>
      </c>
      <c r="C207" s="467" t="n"/>
      <c r="L207" s="462" t="n"/>
      <c r="N207" s="462" t="n"/>
      <c r="O207" s="462" t="n"/>
      <c r="P207" s="462" t="n"/>
      <c r="Q207" s="462" t="n"/>
      <c r="R207" s="462" t="n"/>
      <c r="S207" s="462" t="n"/>
      <c r="T207" s="462" t="n"/>
      <c r="U207" s="462" t="n"/>
      <c r="V207" s="462" t="n"/>
      <c r="W207" s="462" t="n"/>
      <c r="X207" s="462" t="n"/>
      <c r="Y207" s="462" t="n"/>
      <c r="Z207" s="462" t="n"/>
      <c r="AA207" s="462" t="n"/>
      <c r="AB207" s="462" t="n"/>
      <c r="AC207" s="462" t="n"/>
      <c r="AD207" s="462" t="n"/>
      <c r="AE207" s="462" t="n"/>
      <c r="AF207" s="462" t="n"/>
      <c r="AG207" s="462" t="n"/>
      <c r="AH207" s="462" t="n"/>
      <c r="AI207" s="462" t="n"/>
      <c r="AJ207" s="462" t="n"/>
      <c r="AK207" s="462" t="n"/>
      <c r="AL207" s="462" t="n"/>
      <c r="AM207" s="462" t="n"/>
      <c r="AN207" s="462" t="n"/>
      <c r="AO207" s="462" t="n"/>
      <c r="AP207" s="462" t="n"/>
      <c r="AQ207" s="462" t="n"/>
      <c r="AR207" s="462" t="n"/>
      <c r="AS207" s="462" t="n"/>
      <c r="AT207" s="462" t="n"/>
      <c r="AU207" s="462" t="n"/>
      <c r="AV207" s="462" t="n"/>
      <c r="AW207" s="462" t="n"/>
      <c r="AX207" s="462" t="n"/>
      <c r="AY207" s="462" t="n"/>
      <c r="AZ207" s="462" t="n"/>
      <c r="BA207" s="462" t="n"/>
      <c r="BB207" s="462" t="n"/>
      <c r="BC207" s="462" t="n"/>
      <c r="BD207" s="462" t="n"/>
      <c r="BE207" s="462" t="n"/>
      <c r="BF207" s="462" t="n"/>
      <c r="BG207" s="462" t="n"/>
      <c r="BH207" s="462" t="n"/>
      <c r="BI207" s="462" t="n"/>
      <c r="BJ207" s="462" t="n"/>
      <c r="BK207" s="462" t="n"/>
      <c r="BL207" s="462" t="n"/>
      <c r="BM207" s="462" t="n"/>
      <c r="BN207" s="462" t="n"/>
      <c r="BO207" s="462" t="n"/>
    </row>
    <row r="208" ht="15" customFormat="1" customHeight="1" s="446">
      <c r="A208" s="491" t="n"/>
      <c r="C208" s="467" t="n"/>
      <c r="L208" s="462" t="n"/>
      <c r="N208" s="462" t="n"/>
      <c r="O208" s="462" t="n"/>
      <c r="P208" s="462" t="n"/>
      <c r="Q208" s="462" t="n"/>
      <c r="R208" s="462" t="n"/>
      <c r="S208" s="462" t="n"/>
      <c r="T208" s="462" t="n"/>
      <c r="U208" s="462" t="n"/>
      <c r="V208" s="509" t="inlineStr">
        <is>
          <t>turno &gt;periodo permanencia</t>
        </is>
      </c>
      <c r="W208" s="510" t="inlineStr">
        <is>
          <t>turno &lt; periodo permanencia</t>
        </is>
      </c>
      <c r="X208" s="511" t="n"/>
      <c r="Y208" s="511" t="n"/>
      <c r="Z208" s="512" t="n"/>
      <c r="AA208" s="462" t="n"/>
      <c r="AB208" s="462" t="n"/>
      <c r="AC208" s="462" t="n"/>
      <c r="AD208" s="462" t="n"/>
      <c r="AE208" s="462" t="n"/>
      <c r="AF208" s="462" t="n"/>
      <c r="AG208" s="462" t="n"/>
      <c r="AH208" s="462" t="n"/>
      <c r="AI208" s="462" t="n"/>
      <c r="AJ208" s="462" t="n"/>
      <c r="AK208" s="462" t="n"/>
      <c r="AL208" s="462" t="n"/>
      <c r="AM208" s="462" t="n"/>
      <c r="AN208" s="462" t="n"/>
      <c r="AO208" s="462" t="n"/>
      <c r="AP208" s="462" t="n"/>
      <c r="AQ208" s="462" t="n"/>
      <c r="AR208" s="462" t="n"/>
      <c r="AS208" s="462" t="n"/>
      <c r="AT208" s="462" t="n"/>
      <c r="AU208" s="462" t="n"/>
      <c r="AV208" s="462" t="n"/>
      <c r="AW208" s="462" t="n"/>
      <c r="AX208" s="462" t="n"/>
      <c r="AY208" s="462" t="n"/>
      <c r="AZ208" s="462" t="n"/>
      <c r="BA208" s="462" t="n"/>
      <c r="BB208" s="462" t="n"/>
      <c r="BC208" s="462" t="n"/>
      <c r="BD208" s="462" t="n"/>
      <c r="BE208" s="462" t="n"/>
      <c r="BF208" s="462" t="n"/>
      <c r="BG208" s="462" t="n"/>
      <c r="BH208" s="462" t="n"/>
      <c r="BI208" s="462" t="n"/>
      <c r="BJ208" s="462" t="n"/>
      <c r="BK208" s="462" t="n"/>
      <c r="BL208" s="462" t="n"/>
      <c r="BM208" s="462" t="n"/>
      <c r="BN208" s="462" t="n"/>
      <c r="BO208" s="462" t="n"/>
    </row>
    <row r="209" ht="14.25" customHeight="1" s="260">
      <c r="B209" s="492" t="inlineStr">
        <is>
          <t>Especie</t>
        </is>
      </c>
      <c r="C209" s="493" t="inlineStr">
        <is>
          <t>Año plant</t>
        </is>
      </c>
      <c r="D209" s="493" t="inlineStr">
        <is>
          <t>Turno</t>
        </is>
      </c>
      <c r="E209" s="493" t="inlineStr">
        <is>
          <t>nº pies</t>
        </is>
      </c>
      <c r="F209" s="493" t="inlineStr">
        <is>
          <t>Sup.</t>
        </is>
      </c>
      <c r="G209" s="492" t="inlineStr">
        <is>
          <t>t CO2/pie</t>
        </is>
      </c>
      <c r="H209" s="492" t="inlineStr">
        <is>
          <t>(t CO2/pie)/2</t>
        </is>
      </c>
      <c r="I209" s="493" t="inlineStr">
        <is>
          <t>t CO2</t>
        </is>
      </c>
      <c r="J209" s="493" t="inlineStr">
        <is>
          <t>t CO2/ha</t>
        </is>
      </c>
      <c r="N209" s="492" t="inlineStr">
        <is>
          <t>Año plant.</t>
        </is>
      </c>
      <c r="O209" s="492" t="inlineStr">
        <is>
          <t>Desfase</t>
        </is>
      </c>
      <c r="P209" s="492" t="inlineStr">
        <is>
          <t>MENOR 20</t>
        </is>
      </c>
      <c r="Q209" s="492" t="inlineStr">
        <is>
          <t>20-25</t>
        </is>
      </c>
      <c r="R209" s="492" t="inlineStr">
        <is>
          <t>25-30</t>
        </is>
      </c>
      <c r="S209" s="492" t="inlineStr">
        <is>
          <t>30-35</t>
        </is>
      </c>
      <c r="T209" s="492" t="inlineStr">
        <is>
          <t>35-40</t>
        </is>
      </c>
      <c r="U209" s="492" t="inlineStr">
        <is>
          <t>&gt;40</t>
        </is>
      </c>
      <c r="V209" s="492" t="inlineStr">
        <is>
          <t>Por pie y especie sin turno corto (t CO2/pie)</t>
        </is>
      </c>
      <c r="W209" s="492" t="inlineStr">
        <is>
          <t>Por pie y especie turno corto (/2) (t CO2/pie)</t>
        </is>
      </c>
      <c r="X209" s="492" t="inlineStr">
        <is>
          <t>Por especie y ha (t CO2/ha)</t>
        </is>
      </c>
      <c r="Y209" s="492" t="inlineStr">
        <is>
          <t>Por especie
(t CO2)</t>
        </is>
      </c>
      <c r="Z209" s="492" t="inlineStr">
        <is>
          <t>Por sp. y ha
(t CO2/ha)</t>
        </is>
      </c>
      <c r="AA209" s="462" t="n"/>
      <c r="AB209" s="462" t="n"/>
      <c r="AC209" s="462" t="n"/>
      <c r="AD209" s="462" t="n"/>
      <c r="AE209" s="462" t="n"/>
      <c r="AF209" s="462" t="n"/>
      <c r="AG209" s="462" t="n"/>
      <c r="AH209" s="462" t="n"/>
      <c r="AI209" s="462" t="n"/>
      <c r="AJ209" s="462" t="n"/>
      <c r="AK209" s="462" t="n"/>
      <c r="AL209" s="462" t="n"/>
      <c r="AM209" s="462" t="n"/>
      <c r="AN209" s="462" t="n"/>
      <c r="AO209" s="462" t="n"/>
      <c r="AP209" s="462" t="n"/>
      <c r="AQ209" s="462" t="n"/>
      <c r="AR209" s="462" t="n"/>
      <c r="AS209" s="462" t="n"/>
      <c r="AT209" s="462" t="n"/>
      <c r="AU209" s="462" t="n"/>
      <c r="AV209" s="462" t="n"/>
      <c r="AW209" s="462" t="n"/>
      <c r="AX209" s="462" t="n"/>
      <c r="AY209" s="462" t="n"/>
      <c r="AZ209" s="462" t="n"/>
      <c r="BA209" s="462" t="n"/>
      <c r="BB209" s="462" t="n"/>
      <c r="BC209" s="462" t="n"/>
      <c r="BD209" s="462" t="n"/>
      <c r="BE209" s="462" t="n"/>
      <c r="BF209" s="462" t="n"/>
      <c r="BG209" s="462" t="n"/>
      <c r="BH209" s="462" t="n"/>
      <c r="BI209" s="462" t="n"/>
      <c r="BJ209" s="462" t="n"/>
      <c r="BK209" s="462" t="n"/>
      <c r="BL209" s="462" t="n"/>
      <c r="BM209" s="462" t="n"/>
      <c r="BN209" s="462" t="n"/>
      <c r="BO209" s="462" t="n"/>
    </row>
    <row r="210" ht="12.75" customHeight="1" s="260">
      <c r="A210" s="446" t="n">
        <v>1</v>
      </c>
      <c r="B210" s="494">
        <f>IF('2. Estimación absorción total'!D39="","",'2. Estimación absorción total'!D39)</f>
        <v/>
      </c>
      <c r="C210" s="495">
        <f>IF(ISNUMBER('2. Estimación absorción total'!E39),'2. Estimación absorción total'!E39,"")</f>
        <v/>
      </c>
      <c r="D210" s="513">
        <f>IF(ISNUMBER('2. Estimación absorción total'!F39),'2. Estimación absorción total'!F39,"")</f>
        <v/>
      </c>
      <c r="E210" s="513">
        <f>IF(ISNUMBER('2. Estimación absorción total'!H39),'2. Estimación absorción total'!H39,"")</f>
        <v/>
      </c>
      <c r="F210" s="513">
        <f>IF(ISNUMBER('2. Estimación absorción total'!G39),'2. Estimación absorción total'!G39,"")</f>
        <v/>
      </c>
      <c r="G210" s="496">
        <f>IF(ISNUMBER(V210),V210,"")</f>
        <v/>
      </c>
      <c r="H210" s="496">
        <f>IF(ISNUMBER(W210),W210,"")</f>
        <v/>
      </c>
      <c r="I210" s="497">
        <f>IF(ISNUMBER(H210*E210),H210*E210,"")</f>
        <v/>
      </c>
      <c r="J210" s="497">
        <f>IF(ISNUMBER(I210/F210),I210/F210,"")</f>
        <v/>
      </c>
      <c r="N210" s="498">
        <f>C210</f>
        <v/>
      </c>
      <c r="O210" s="498">
        <f>IF(ISNUMBER(N210),N210-$C$17,"")</f>
        <v/>
      </c>
      <c r="P210" s="514">
        <f>IF((VLOOKUP($B210,Tabla_datos_absorciones_por_edades,2,0)*($D210-O210)/20)&gt;0,(VLOOKUP($B210,Tabla_datos_absorciones_por_edades,2,0)*($D210-O210)/20),0)</f>
        <v/>
      </c>
      <c r="Q210" s="514">
        <f>IF((VLOOKUP($B210,Tabla_datos_absorciones_por_edades,2,0)+($D210-O210-20)*((VLOOKUP($B210,Tabla_datos_absorciones_por_edades,3,0)-VLOOKUP($B210,Tabla_datos_absorciones_por_edades,2,0))/5))&gt;0,(VLOOKUP($B210,Tabla_datos_absorciones_por_edades,2,0)+($D210-O210-20)*((VLOOKUP($B210,Tabla_datos_absorciones_por_edades,3,0)-VLOOKUP($B210,Tabla_datos_absorciones_por_edades,2,0))/5)),0)</f>
        <v/>
      </c>
      <c r="R210" s="514">
        <f>IF((VLOOKUP($B210,Tabla_datos_absorciones_por_edades,3,0)+($D210-O210-25)*((VLOOKUP($B210,Tabla_datos_absorciones_por_edades,4,0)-VLOOKUP($B210,Tabla_datos_absorciones_por_edades,3,0))/5)&gt;0),(VLOOKUP($B210,Tabla_datos_absorciones_por_edades,3,0)+($D210-O210-25)*((VLOOKUP($B210,Tabla_datos_absorciones_por_edades,4,0)-VLOOKUP($B210,Tabla_datos_absorciones_por_edades,3,0))/5)),0)</f>
        <v/>
      </c>
      <c r="S210" s="514">
        <f>IF((VLOOKUP($B210,Tabla_datos_absorciones_por_edades,4,0)+($D210-O210-30)*((VLOOKUP($B210,Tabla_datos_absorciones_por_edades,5,0)-VLOOKUP($B210,Tabla_datos_absorciones_por_edades,4,0))/5)&gt;0),(VLOOKUP($B210,Tabla_datos_absorciones_por_edades,4,0)+($D210-O210-30)*((VLOOKUP($B210,Tabla_datos_absorciones_por_edades,5,0)-VLOOKUP($B210,Tabla_datos_absorciones_por_edades,4,0))/5)),0)</f>
        <v/>
      </c>
      <c r="T210" s="514">
        <f>IF((VLOOKUP(B210,Tabla_datos_absorciones_por_edades,5,0)+($D210-O210-35)*((VLOOKUP($B210,Tabla_datos_absorciones_por_edades,6,0)-VLOOKUP($B210,Tabla_datos_absorciones_por_edades,5,0))/5)&gt;0),(VLOOKUP($B210,Tabla_datos_absorciones_por_edades,5,0)+($D210-O210-35)*((VLOOKUP($B210,Tabla_datos_absorciones_por_edades,6,0)-VLOOKUP($B210,Tabla_datos_absorciones_por_edades,5,0))/5)),0)</f>
        <v/>
      </c>
      <c r="U210" s="514">
        <f>IF((VLOOKUP($B210,Tabla_datos_absorciones_por_edades,6,0)*($D210-O210)/40)&gt;0,(VLOOKUP($B210,Tabla_datos_absorciones_por_edades,6,0)*($D210-O210)/40),0)</f>
        <v/>
      </c>
      <c r="V210" s="501">
        <f>IF($D210-O210&lt;20,P210,IF(OR($D210-O210=20,AND($D210-O210&lt;25,$D210-O210&gt;20)),Q210,IF(OR($D210-O210=25,AND($D210-O210&lt;30,$D210-O210&gt;25)),R210,IF(OR($D210-O210=30,AND($D210-O210&lt;35,$D210-O210&gt;30)),S210,IF(OR($D210-O210=35,AND($D210-O210&lt;40,$D210-O210&gt;35)),T210,U210)))))</f>
        <v/>
      </c>
      <c r="W210" s="501">
        <f>V210/2</f>
        <v/>
      </c>
      <c r="X210" s="502">
        <f>(W210*$E210)/$F210</f>
        <v/>
      </c>
      <c r="Y210" s="502">
        <f>W210*$E210</f>
        <v/>
      </c>
      <c r="Z210" s="515">
        <f>Y210/$F210</f>
        <v/>
      </c>
      <c r="AA210" s="462" t="n"/>
      <c r="AB210" s="462" t="n"/>
      <c r="AC210" s="462" t="n"/>
      <c r="AD210" s="462" t="n"/>
      <c r="AE210" s="462" t="n"/>
      <c r="AF210" s="462" t="n"/>
      <c r="AG210" s="462" t="n"/>
      <c r="AH210" s="462" t="n"/>
      <c r="AI210" s="462" t="n"/>
      <c r="AJ210" s="462" t="n"/>
      <c r="AK210" s="462" t="n"/>
      <c r="AL210" s="462" t="n"/>
      <c r="AM210" s="462" t="n"/>
      <c r="AN210" s="462" t="n"/>
      <c r="AO210" s="462" t="n"/>
      <c r="AP210" s="462" t="n"/>
      <c r="AQ210" s="462" t="n"/>
      <c r="AR210" s="462" t="n"/>
      <c r="AS210" s="462" t="n"/>
      <c r="AT210" s="462" t="n"/>
      <c r="AU210" s="462" t="n"/>
      <c r="AV210" s="462" t="n"/>
      <c r="AW210" s="462" t="n"/>
      <c r="AX210" s="462" t="n"/>
      <c r="AY210" s="462" t="n"/>
      <c r="AZ210" s="462" t="n"/>
      <c r="BA210" s="462" t="n"/>
      <c r="BB210" s="462" t="n"/>
      <c r="BC210" s="462" t="n"/>
      <c r="BD210" s="462" t="n"/>
      <c r="BE210" s="462" t="n"/>
      <c r="BF210" s="462" t="n"/>
      <c r="BG210" s="462" t="n"/>
      <c r="BH210" s="462" t="n"/>
      <c r="BI210" s="462" t="n"/>
      <c r="BJ210" s="462" t="n"/>
      <c r="BK210" s="462" t="n"/>
      <c r="BL210" s="462" t="n"/>
      <c r="BM210" s="462" t="n"/>
      <c r="BN210" s="462" t="n"/>
      <c r="BO210" s="462" t="n"/>
    </row>
    <row r="211" ht="12.75" customHeight="1" s="260">
      <c r="A211" s="446" t="n">
        <v>2</v>
      </c>
      <c r="B211" s="494">
        <f>IF('2. Estimación absorción total'!D40="","",'2. Estimación absorción total'!D40)</f>
        <v/>
      </c>
      <c r="C211" s="495">
        <f>IF(ISNUMBER('2. Estimación absorción total'!E40),'2. Estimación absorción total'!E40,"")</f>
        <v/>
      </c>
      <c r="D211" s="513">
        <f>IF(ISNUMBER('2. Estimación absorción total'!F40),'2. Estimación absorción total'!F40,"")</f>
        <v/>
      </c>
      <c r="E211" s="513">
        <f>IF(ISNUMBER('2. Estimación absorción total'!H40),'2. Estimación absorción total'!H40,"")</f>
        <v/>
      </c>
      <c r="F211" s="513">
        <f>IF(ISNUMBER('2. Estimación absorción total'!G40),'2. Estimación absorción total'!G40,"")</f>
        <v/>
      </c>
      <c r="G211" s="496">
        <f>IF(ISNUMBER(V211),V211,"")</f>
        <v/>
      </c>
      <c r="H211" s="496">
        <f>IF(ISNUMBER(W211),W211,"")</f>
        <v/>
      </c>
      <c r="I211" s="497">
        <f>IF(ISNUMBER(H211*E211),H211*E211,"")</f>
        <v/>
      </c>
      <c r="J211" s="497">
        <f>IF(ISNUMBER(I211/F211),I211/F211,"")</f>
        <v/>
      </c>
      <c r="N211" s="498">
        <f>C211</f>
        <v/>
      </c>
      <c r="O211" s="498">
        <f>IF(ISNUMBER(N211),N211-$C$17,"")</f>
        <v/>
      </c>
      <c r="P211" s="514">
        <f>IF((VLOOKUP($B211,Tabla_datos_absorciones_por_edades,2,0)*($D211-O211)/20)&gt;0,(VLOOKUP($B211,Tabla_datos_absorciones_por_edades,2,0)*($D211-O211)/20),0)</f>
        <v/>
      </c>
      <c r="Q211" s="514">
        <f>IF((VLOOKUP($B211,Tabla_datos_absorciones_por_edades,2,0)+($D211-O211-20)*((VLOOKUP($B211,Tabla_datos_absorciones_por_edades,3,0)-VLOOKUP($B211,Tabla_datos_absorciones_por_edades,2,0))/5))&gt;0,(VLOOKUP($B211,Tabla_datos_absorciones_por_edades,2,0)+($D211-O211-20)*((VLOOKUP($B211,Tabla_datos_absorciones_por_edades,3,0)-VLOOKUP($B211,Tabla_datos_absorciones_por_edades,2,0))/5)),0)</f>
        <v/>
      </c>
      <c r="R211" s="514">
        <f>IF((VLOOKUP($B211,Tabla_datos_absorciones_por_edades,3,0)+($D211-O211-25)*((VLOOKUP($B211,Tabla_datos_absorciones_por_edades,4,0)-VLOOKUP($B211,Tabla_datos_absorciones_por_edades,3,0))/5)&gt;0),(VLOOKUP($B211,Tabla_datos_absorciones_por_edades,3,0)+($D211-O211-25)*((VLOOKUP($B211,Tabla_datos_absorciones_por_edades,4,0)-VLOOKUP($B211,Tabla_datos_absorciones_por_edades,3,0))/5)),0)</f>
        <v/>
      </c>
      <c r="S211" s="514">
        <f>IF((VLOOKUP($B211,Tabla_datos_absorciones_por_edades,4,0)+($D211-O211-30)*((VLOOKUP($B211,Tabla_datos_absorciones_por_edades,5,0)-VLOOKUP($B211,Tabla_datos_absorciones_por_edades,4,0))/5)&gt;0),(VLOOKUP($B211,Tabla_datos_absorciones_por_edades,4,0)+($D211-O211-30)*((VLOOKUP($B211,Tabla_datos_absorciones_por_edades,5,0)-VLOOKUP($B211,Tabla_datos_absorciones_por_edades,4,0))/5)),0)</f>
        <v/>
      </c>
      <c r="T211" s="514">
        <f>IF((VLOOKUP(B211,Tabla_datos_absorciones_por_edades,5,0)+($D211-O211-35)*((VLOOKUP($B211,Tabla_datos_absorciones_por_edades,6,0)-VLOOKUP($B211,Tabla_datos_absorciones_por_edades,5,0))/5)&gt;0),(VLOOKUP($B211,Tabla_datos_absorciones_por_edades,5,0)+($D211-O211-35)*((VLOOKUP($B211,Tabla_datos_absorciones_por_edades,6,0)-VLOOKUP($B211,Tabla_datos_absorciones_por_edades,5,0))/5)),0)</f>
        <v/>
      </c>
      <c r="U211" s="514">
        <f>IF((VLOOKUP($B211,Tabla_datos_absorciones_por_edades,6,0)*($D211-O211)/40)&gt;0,(VLOOKUP($B211,Tabla_datos_absorciones_por_edades,6,0)*($D211-O211)/40),0)</f>
        <v/>
      </c>
      <c r="V211" s="501">
        <f>IF($D211-O211&lt;20,P211,IF(OR($D211-O211=20,AND($D211-O211&lt;25,$D211-O211&gt;20)),Q211,IF(OR($D211-O211=25,AND($D211-O211&lt;30,$D211-O211&gt;25)),R211,IF(OR($D211-O211=30,AND($D211-O211&lt;35,$D211-O211&gt;30)),S211,IF(OR($D211-O211=35,AND($D211-O211&lt;40,$D211-O211&gt;35)),T211,U211)))))</f>
        <v/>
      </c>
      <c r="W211" s="501">
        <f>V211/2</f>
        <v/>
      </c>
      <c r="X211" s="502">
        <f>(W211*$E211)/$F211</f>
        <v/>
      </c>
      <c r="Y211" s="502">
        <f>W211*$E211</f>
        <v/>
      </c>
      <c r="Z211" s="515">
        <f>Y211/$F211</f>
        <v/>
      </c>
      <c r="AA211" s="462" t="n"/>
      <c r="AB211" s="462" t="n"/>
      <c r="AC211" s="462" t="n"/>
      <c r="AD211" s="462" t="n"/>
      <c r="AE211" s="462" t="n"/>
      <c r="AF211" s="462" t="n"/>
      <c r="AG211" s="462" t="n"/>
      <c r="AH211" s="462" t="n"/>
      <c r="AI211" s="462" t="n"/>
      <c r="AJ211" s="462" t="n"/>
      <c r="AK211" s="462" t="n"/>
      <c r="AL211" s="462" t="n"/>
      <c r="AM211" s="462" t="n"/>
      <c r="AN211" s="462" t="n"/>
      <c r="AO211" s="462" t="n"/>
      <c r="AP211" s="462" t="n"/>
      <c r="AQ211" s="462" t="n"/>
      <c r="AR211" s="462" t="n"/>
      <c r="AS211" s="462" t="n"/>
      <c r="AT211" s="462" t="n"/>
      <c r="AU211" s="462" t="n"/>
      <c r="AV211" s="462" t="n"/>
      <c r="AW211" s="462" t="n"/>
      <c r="AX211" s="462" t="n"/>
      <c r="AY211" s="462" t="n"/>
      <c r="AZ211" s="462" t="n"/>
      <c r="BA211" s="462" t="n"/>
      <c r="BB211" s="462" t="n"/>
      <c r="BC211" s="462" t="n"/>
      <c r="BD211" s="462" t="n"/>
      <c r="BE211" s="462" t="n"/>
      <c r="BF211" s="462" t="n"/>
      <c r="BG211" s="462" t="n"/>
      <c r="BH211" s="462" t="n"/>
      <c r="BI211" s="462" t="n"/>
      <c r="BJ211" s="462" t="n"/>
      <c r="BK211" s="462" t="n"/>
      <c r="BL211" s="462" t="n"/>
      <c r="BM211" s="462" t="n"/>
      <c r="BN211" s="462" t="n"/>
      <c r="BO211" s="462" t="n"/>
    </row>
    <row r="212" ht="12.75" customHeight="1" s="260">
      <c r="A212" s="446" t="n">
        <v>3</v>
      </c>
      <c r="B212" s="494">
        <f>IF('2. Estimación absorción total'!D41="","",'2. Estimación absorción total'!D41)</f>
        <v/>
      </c>
      <c r="C212" s="495">
        <f>IF(ISNUMBER('2. Estimación absorción total'!E41),'2. Estimación absorción total'!E41,"")</f>
        <v/>
      </c>
      <c r="D212" s="513">
        <f>IF(ISNUMBER('2. Estimación absorción total'!F41),'2. Estimación absorción total'!F41,"")</f>
        <v/>
      </c>
      <c r="E212" s="513">
        <f>IF(ISNUMBER('2. Estimación absorción total'!H41),'2. Estimación absorción total'!H41,"")</f>
        <v/>
      </c>
      <c r="F212" s="513">
        <f>IF(ISNUMBER('2. Estimación absorción total'!G41),'2. Estimación absorción total'!G41,"")</f>
        <v/>
      </c>
      <c r="G212" s="496">
        <f>IF(ISNUMBER(V212),V212,"")</f>
        <v/>
      </c>
      <c r="H212" s="496">
        <f>IF(ISNUMBER(W212),W212,"")</f>
        <v/>
      </c>
      <c r="I212" s="497">
        <f>IF(ISNUMBER(H212*E212),H212*E212,"")</f>
        <v/>
      </c>
      <c r="J212" s="497">
        <f>IF(ISNUMBER(I212/F212),I212/F212,"")</f>
        <v/>
      </c>
      <c r="N212" s="498">
        <f>C212</f>
        <v/>
      </c>
      <c r="O212" s="498">
        <f>IF(ISNUMBER(N212),N212-$C$17,"")</f>
        <v/>
      </c>
      <c r="P212" s="514">
        <f>IF((VLOOKUP($B212,Tabla_datos_absorciones_por_edades,2,0)*($D212-O212)/20)&gt;0,(VLOOKUP($B212,Tabla_datos_absorciones_por_edades,2,0)*($D212-O212)/20),0)</f>
        <v/>
      </c>
      <c r="Q212" s="514">
        <f>IF((VLOOKUP($B212,Tabla_datos_absorciones_por_edades,2,0)+($D212-O212-20)*((VLOOKUP($B212,Tabla_datos_absorciones_por_edades,3,0)-VLOOKUP($B212,Tabla_datos_absorciones_por_edades,2,0))/5))&gt;0,(VLOOKUP($B212,Tabla_datos_absorciones_por_edades,2,0)+($D212-O212-20)*((VLOOKUP($B212,Tabla_datos_absorciones_por_edades,3,0)-VLOOKUP($B212,Tabla_datos_absorciones_por_edades,2,0))/5)),0)</f>
        <v/>
      </c>
      <c r="R212" s="514">
        <f>IF((VLOOKUP($B212,Tabla_datos_absorciones_por_edades,3,0)+($D212-O212-25)*((VLOOKUP($B212,Tabla_datos_absorciones_por_edades,4,0)-VLOOKUP($B212,Tabla_datos_absorciones_por_edades,3,0))/5)&gt;0),(VLOOKUP($B212,Tabla_datos_absorciones_por_edades,3,0)+($D212-O212-25)*((VLOOKUP($B212,Tabla_datos_absorciones_por_edades,4,0)-VLOOKUP($B212,Tabla_datos_absorciones_por_edades,3,0))/5)),0)</f>
        <v/>
      </c>
      <c r="S212" s="514">
        <f>IF((VLOOKUP($B212,Tabla_datos_absorciones_por_edades,4,0)+($D212-O212-30)*((VLOOKUP($B212,Tabla_datos_absorciones_por_edades,5,0)-VLOOKUP($B212,Tabla_datos_absorciones_por_edades,4,0))/5)&gt;0),(VLOOKUP($B212,Tabla_datos_absorciones_por_edades,4,0)+($D212-O212-30)*((VLOOKUP($B212,Tabla_datos_absorciones_por_edades,5,0)-VLOOKUP($B212,Tabla_datos_absorciones_por_edades,4,0))/5)),0)</f>
        <v/>
      </c>
      <c r="T212" s="514">
        <f>IF((VLOOKUP(B212,Tabla_datos_absorciones_por_edades,5,0)+($D212-O212-35)*((VLOOKUP($B212,Tabla_datos_absorciones_por_edades,6,0)-VLOOKUP($B212,Tabla_datos_absorciones_por_edades,5,0))/5)&gt;0),(VLOOKUP($B212,Tabla_datos_absorciones_por_edades,5,0)+($D212-O212-35)*((VLOOKUP($B212,Tabla_datos_absorciones_por_edades,6,0)-VLOOKUP($B212,Tabla_datos_absorciones_por_edades,5,0))/5)),0)</f>
        <v/>
      </c>
      <c r="U212" s="514">
        <f>IF((VLOOKUP($B212,Tabla_datos_absorciones_por_edades,6,0)*($D212-O212)/40)&gt;0,(VLOOKUP($B212,Tabla_datos_absorciones_por_edades,6,0)*($D212-O212)/40),0)</f>
        <v/>
      </c>
      <c r="V212" s="501">
        <f>IF($D212-O212&lt;20,P212,IF(OR($D212-O212=20,AND($D212-O212&lt;25,$D212-O212&gt;20)),Q212,IF(OR($D212-O212=25,AND($D212-O212&lt;30,$D212-O212&gt;25)),R212,IF(OR($D212-O212=30,AND($D212-O212&lt;35,$D212-O212&gt;30)),S212,IF(OR($D212-O212=35,AND($D212-O212&lt;40,$D212-O212&gt;35)),T212,U212)))))</f>
        <v/>
      </c>
      <c r="W212" s="501">
        <f>V212/2</f>
        <v/>
      </c>
      <c r="X212" s="502">
        <f>(W212*$E212)/$F212</f>
        <v/>
      </c>
      <c r="Y212" s="502">
        <f>W212*$E212</f>
        <v/>
      </c>
      <c r="Z212" s="515">
        <f>Y212/$F212</f>
        <v/>
      </c>
      <c r="AA212" s="462" t="n"/>
      <c r="AB212" s="462" t="n"/>
      <c r="AC212" s="462" t="n"/>
      <c r="AD212" s="462" t="n"/>
      <c r="AE212" s="462" t="n"/>
      <c r="AF212" s="462" t="n"/>
      <c r="AG212" s="462" t="n"/>
      <c r="AH212" s="462" t="n"/>
      <c r="AI212" s="462" t="n"/>
      <c r="AJ212" s="462" t="n"/>
      <c r="AK212" s="462" t="n"/>
      <c r="AL212" s="462" t="n"/>
      <c r="AM212" s="462" t="n"/>
      <c r="AN212" s="462" t="n"/>
      <c r="AO212" s="462" t="n"/>
      <c r="AP212" s="462" t="n"/>
      <c r="AQ212" s="462" t="n"/>
      <c r="AR212" s="462" t="n"/>
      <c r="AS212" s="462" t="n"/>
      <c r="AT212" s="462" t="n"/>
      <c r="AU212" s="462" t="n"/>
      <c r="AV212" s="462" t="n"/>
      <c r="AW212" s="462" t="n"/>
      <c r="AX212" s="462" t="n"/>
      <c r="AY212" s="462" t="n"/>
      <c r="AZ212" s="462" t="n"/>
      <c r="BA212" s="462" t="n"/>
      <c r="BB212" s="462" t="n"/>
      <c r="BC212" s="462" t="n"/>
      <c r="BD212" s="462" t="n"/>
      <c r="BE212" s="462" t="n"/>
      <c r="BF212" s="462" t="n"/>
      <c r="BG212" s="462" t="n"/>
      <c r="BH212" s="462" t="n"/>
      <c r="BI212" s="462" t="n"/>
      <c r="BJ212" s="462" t="n"/>
      <c r="BK212" s="462" t="n"/>
      <c r="BL212" s="462" t="n"/>
      <c r="BM212" s="462" t="n"/>
      <c r="BN212" s="462" t="n"/>
      <c r="BO212" s="462" t="n"/>
    </row>
    <row r="213" ht="12.75" customHeight="1" s="260">
      <c r="A213" s="446" t="n">
        <v>4</v>
      </c>
      <c r="B213" s="494">
        <f>IF('2. Estimación absorción total'!D42="","",'2. Estimación absorción total'!D42)</f>
        <v/>
      </c>
      <c r="C213" s="495">
        <f>IF(ISNUMBER('2. Estimación absorción total'!E42),'2. Estimación absorción total'!E42,"")</f>
        <v/>
      </c>
      <c r="D213" s="513">
        <f>IF(ISNUMBER('2. Estimación absorción total'!F42),'2. Estimación absorción total'!F42,"")</f>
        <v/>
      </c>
      <c r="E213" s="513">
        <f>IF(ISNUMBER('2. Estimación absorción total'!H42),'2. Estimación absorción total'!H42,"")</f>
        <v/>
      </c>
      <c r="F213" s="513">
        <f>IF(ISNUMBER('2. Estimación absorción total'!G42),'2. Estimación absorción total'!G42,"")</f>
        <v/>
      </c>
      <c r="G213" s="496">
        <f>IF(ISNUMBER(V213),V213,"")</f>
        <v/>
      </c>
      <c r="H213" s="496">
        <f>IF(ISNUMBER(W213),W213,"")</f>
        <v/>
      </c>
      <c r="I213" s="497">
        <f>IF(ISNUMBER(H213*E213),H213*E213,"")</f>
        <v/>
      </c>
      <c r="J213" s="497">
        <f>IF(ISNUMBER(I213/F213),I213/F213,"")</f>
        <v/>
      </c>
      <c r="N213" s="498">
        <f>C213</f>
        <v/>
      </c>
      <c r="O213" s="498">
        <f>IF(ISNUMBER(N213),N213-$C$17,"")</f>
        <v/>
      </c>
      <c r="P213" s="514">
        <f>IF((VLOOKUP($B213,Tabla_datos_absorciones_por_edades,2,0)*($D213-O213)/20)&gt;0,(VLOOKUP($B213,Tabla_datos_absorciones_por_edades,2,0)*($D213-O213)/20),0)</f>
        <v/>
      </c>
      <c r="Q213" s="514">
        <f>IF((VLOOKUP($B213,Tabla_datos_absorciones_por_edades,2,0)+($D213-O213-20)*((VLOOKUP($B213,Tabla_datos_absorciones_por_edades,3,0)-VLOOKUP($B213,Tabla_datos_absorciones_por_edades,2,0))/5))&gt;0,(VLOOKUP($B213,Tabla_datos_absorciones_por_edades,2,0)+($D213-O213-20)*((VLOOKUP($B213,Tabla_datos_absorciones_por_edades,3,0)-VLOOKUP($B213,Tabla_datos_absorciones_por_edades,2,0))/5)),0)</f>
        <v/>
      </c>
      <c r="R213" s="514">
        <f>IF((VLOOKUP($B213,Tabla_datos_absorciones_por_edades,3,0)+($D213-O213-25)*((VLOOKUP($B213,Tabla_datos_absorciones_por_edades,4,0)-VLOOKUP($B213,Tabla_datos_absorciones_por_edades,3,0))/5)&gt;0),(VLOOKUP($B213,Tabla_datos_absorciones_por_edades,3,0)+($D213-O213-25)*((VLOOKUP($B213,Tabla_datos_absorciones_por_edades,4,0)-VLOOKUP($B213,Tabla_datos_absorciones_por_edades,3,0))/5)),0)</f>
        <v/>
      </c>
      <c r="S213" s="514">
        <f>IF((VLOOKUP($B213,Tabla_datos_absorciones_por_edades,4,0)+($D213-O213-30)*((VLOOKUP($B213,Tabla_datos_absorciones_por_edades,5,0)-VLOOKUP($B213,Tabla_datos_absorciones_por_edades,4,0))/5)&gt;0),(VLOOKUP($B213,Tabla_datos_absorciones_por_edades,4,0)+($D213-O213-30)*((VLOOKUP($B213,Tabla_datos_absorciones_por_edades,5,0)-VLOOKUP($B213,Tabla_datos_absorciones_por_edades,4,0))/5)),0)</f>
        <v/>
      </c>
      <c r="T213" s="514">
        <f>IF((VLOOKUP(B213,Tabla_datos_absorciones_por_edades,5,0)+($D213-O213-35)*((VLOOKUP($B213,Tabla_datos_absorciones_por_edades,6,0)-VLOOKUP($B213,Tabla_datos_absorciones_por_edades,5,0))/5)&gt;0),(VLOOKUP($B213,Tabla_datos_absorciones_por_edades,5,0)+($D213-O213-35)*((VLOOKUP($B213,Tabla_datos_absorciones_por_edades,6,0)-VLOOKUP($B213,Tabla_datos_absorciones_por_edades,5,0))/5)),0)</f>
        <v/>
      </c>
      <c r="U213" s="514">
        <f>IF((VLOOKUP($B213,Tabla_datos_absorciones_por_edades,6,0)*($D213-O213)/40)&gt;0,(VLOOKUP($B213,Tabla_datos_absorciones_por_edades,6,0)*($D213-O213)/40),0)</f>
        <v/>
      </c>
      <c r="V213" s="501">
        <f>IF($D213-O213&lt;20,P213,IF(OR($D213-O213=20,AND($D213-O213&lt;25,$D213-O213&gt;20)),Q213,IF(OR($D213-O213=25,AND($D213-O213&lt;30,$D213-O213&gt;25)),R213,IF(OR($D213-O213=30,AND($D213-O213&lt;35,$D213-O213&gt;30)),S213,IF(OR($D213-O213=35,AND($D213-O213&lt;40,$D213-O213&gt;35)),T213,U213)))))</f>
        <v/>
      </c>
      <c r="W213" s="501">
        <f>V213/2</f>
        <v/>
      </c>
      <c r="X213" s="502">
        <f>(W213*$E213)/$F213</f>
        <v/>
      </c>
      <c r="Y213" s="502">
        <f>W213*$E213</f>
        <v/>
      </c>
      <c r="Z213" s="515">
        <f>Y213/$F213</f>
        <v/>
      </c>
      <c r="AA213" s="462" t="n"/>
      <c r="AB213" s="462" t="n"/>
      <c r="AC213" s="462" t="n"/>
      <c r="AD213" s="462" t="n"/>
      <c r="AE213" s="462" t="n"/>
      <c r="AF213" s="462" t="n"/>
      <c r="AG213" s="462" t="n"/>
      <c r="AH213" s="462" t="n"/>
      <c r="AI213" s="462" t="n"/>
      <c r="AJ213" s="462" t="n"/>
      <c r="AK213" s="462" t="n"/>
      <c r="AL213" s="462" t="n"/>
      <c r="AM213" s="462" t="n"/>
      <c r="AN213" s="462" t="n"/>
      <c r="AO213" s="462" t="n"/>
      <c r="AP213" s="462" t="n"/>
      <c r="AQ213" s="462" t="n"/>
      <c r="AR213" s="462" t="n"/>
      <c r="AS213" s="462" t="n"/>
      <c r="AT213" s="462" t="n"/>
      <c r="AU213" s="462" t="n"/>
      <c r="AV213" s="462" t="n"/>
      <c r="AW213" s="462" t="n"/>
      <c r="AX213" s="462" t="n"/>
      <c r="AY213" s="462" t="n"/>
      <c r="AZ213" s="462" t="n"/>
      <c r="BA213" s="462" t="n"/>
      <c r="BB213" s="462" t="n"/>
      <c r="BC213" s="462" t="n"/>
      <c r="BD213" s="462" t="n"/>
      <c r="BE213" s="462" t="n"/>
      <c r="BF213" s="462" t="n"/>
      <c r="BG213" s="462" t="n"/>
      <c r="BH213" s="462" t="n"/>
      <c r="BI213" s="462" t="n"/>
      <c r="BJ213" s="462" t="n"/>
      <c r="BK213" s="462" t="n"/>
      <c r="BL213" s="462" t="n"/>
      <c r="BM213" s="462" t="n"/>
      <c r="BN213" s="462" t="n"/>
      <c r="BO213" s="462" t="n"/>
    </row>
    <row r="214" ht="12.75" customHeight="1" s="260">
      <c r="A214" s="446" t="n">
        <v>5</v>
      </c>
      <c r="B214" s="494">
        <f>IF('2. Estimación absorción total'!D43="","",'2. Estimación absorción total'!D43)</f>
        <v/>
      </c>
      <c r="C214" s="495">
        <f>IF(ISNUMBER('2. Estimación absorción total'!E43),'2. Estimación absorción total'!E43,"")</f>
        <v/>
      </c>
      <c r="D214" s="513">
        <f>IF(ISNUMBER('2. Estimación absorción total'!F43),'2. Estimación absorción total'!F43,"")</f>
        <v/>
      </c>
      <c r="E214" s="513">
        <f>IF(ISNUMBER('2. Estimación absorción total'!H43),'2. Estimación absorción total'!H43,"")</f>
        <v/>
      </c>
      <c r="F214" s="513">
        <f>IF(ISNUMBER('2. Estimación absorción total'!G43),'2. Estimación absorción total'!G43,"")</f>
        <v/>
      </c>
      <c r="G214" s="496">
        <f>IF(ISNUMBER(V214),V214,"")</f>
        <v/>
      </c>
      <c r="H214" s="496">
        <f>IF(ISNUMBER(W214),W214,"")</f>
        <v/>
      </c>
      <c r="I214" s="497">
        <f>IF(ISNUMBER(H214*E214),H214*E214,"")</f>
        <v/>
      </c>
      <c r="J214" s="497">
        <f>IF(ISNUMBER(I214/F214),I214/F214,"")</f>
        <v/>
      </c>
      <c r="L214" s="462" t="n"/>
      <c r="N214" s="498">
        <f>C214</f>
        <v/>
      </c>
      <c r="O214" s="498">
        <f>IF(ISNUMBER(N214),N214-$C$17,"")</f>
        <v/>
      </c>
      <c r="P214" s="514">
        <f>IF((VLOOKUP($B214,Tabla_datos_absorciones_por_edades,2,0)*($D214-O214)/20)&gt;0,(VLOOKUP($B214,Tabla_datos_absorciones_por_edades,2,0)*($D214-O214)/20),0)</f>
        <v/>
      </c>
      <c r="Q214" s="514">
        <f>IF((VLOOKUP($B214,Tabla_datos_absorciones_por_edades,2,0)+($D214-O214-20)*((VLOOKUP($B214,Tabla_datos_absorciones_por_edades,3,0)-VLOOKUP($B214,Tabla_datos_absorciones_por_edades,2,0))/5))&gt;0,(VLOOKUP($B214,Tabla_datos_absorciones_por_edades,2,0)+($D214-O214-20)*((VLOOKUP($B214,Tabla_datos_absorciones_por_edades,3,0)-VLOOKUP($B214,Tabla_datos_absorciones_por_edades,2,0))/5)),0)</f>
        <v/>
      </c>
      <c r="R214" s="514">
        <f>IF((VLOOKUP($B214,Tabla_datos_absorciones_por_edades,3,0)+($D214-O214-25)*((VLOOKUP($B214,Tabla_datos_absorciones_por_edades,4,0)-VLOOKUP($B214,Tabla_datos_absorciones_por_edades,3,0))/5)&gt;0),(VLOOKUP($B214,Tabla_datos_absorciones_por_edades,3,0)+($D214-O214-25)*((VLOOKUP($B214,Tabla_datos_absorciones_por_edades,4,0)-VLOOKUP($B214,Tabla_datos_absorciones_por_edades,3,0))/5)),0)</f>
        <v/>
      </c>
      <c r="S214" s="514">
        <f>IF((VLOOKUP($B214,Tabla_datos_absorciones_por_edades,4,0)+($D214-O214-30)*((VLOOKUP($B214,Tabla_datos_absorciones_por_edades,5,0)-VLOOKUP($B214,Tabla_datos_absorciones_por_edades,4,0))/5)&gt;0),(VLOOKUP($B214,Tabla_datos_absorciones_por_edades,4,0)+($D214-O214-30)*((VLOOKUP($B214,Tabla_datos_absorciones_por_edades,5,0)-VLOOKUP($B214,Tabla_datos_absorciones_por_edades,4,0))/5)),0)</f>
        <v/>
      </c>
      <c r="T214" s="514">
        <f>IF((VLOOKUP(B214,Tabla_datos_absorciones_por_edades,5,0)+($D214-O214-35)*((VLOOKUP($B214,Tabla_datos_absorciones_por_edades,6,0)-VLOOKUP($B214,Tabla_datos_absorciones_por_edades,5,0))/5)&gt;0),(VLOOKUP($B214,Tabla_datos_absorciones_por_edades,5,0)+($D214-O214-35)*((VLOOKUP($B214,Tabla_datos_absorciones_por_edades,6,0)-VLOOKUP($B214,Tabla_datos_absorciones_por_edades,5,0))/5)),0)</f>
        <v/>
      </c>
      <c r="U214" s="514">
        <f>IF((VLOOKUP($B214,Tabla_datos_absorciones_por_edades,6,0)*($D214-O214)/40)&gt;0,(VLOOKUP($B214,Tabla_datos_absorciones_por_edades,6,0)*($D214-O214)/40),0)</f>
        <v/>
      </c>
      <c r="V214" s="501">
        <f>IF($D214-O214&lt;20,P214,IF(OR($D214-O214=20,AND($D214-O214&lt;25,$D214-O214&gt;20)),Q214,IF(OR($D214-O214=25,AND($D214-O214&lt;30,$D214-O214&gt;25)),R214,IF(OR($D214-O214=30,AND($D214-O214&lt;35,$D214-O214&gt;30)),S214,IF(OR($D214-O214=35,AND($D214-O214&lt;40,$D214-O214&gt;35)),T214,U214)))))</f>
        <v/>
      </c>
      <c r="W214" s="501">
        <f>V214/2</f>
        <v/>
      </c>
      <c r="X214" s="502">
        <f>(W214*$E214)/$F214</f>
        <v/>
      </c>
      <c r="Y214" s="502">
        <f>W214*$E214</f>
        <v/>
      </c>
      <c r="Z214" s="515">
        <f>Y214/$F214</f>
        <v/>
      </c>
      <c r="AA214" s="462" t="n"/>
      <c r="AB214" s="462" t="n"/>
      <c r="AC214" s="462" t="n"/>
      <c r="AD214" s="462" t="n"/>
      <c r="AE214" s="462" t="n"/>
      <c r="AF214" s="462" t="n"/>
      <c r="AG214" s="462" t="n"/>
      <c r="AH214" s="462" t="n"/>
      <c r="AI214" s="462" t="n"/>
      <c r="AJ214" s="462" t="n"/>
      <c r="AK214" s="462" t="n"/>
      <c r="AL214" s="462" t="n"/>
      <c r="AM214" s="462" t="n"/>
      <c r="AN214" s="462" t="n"/>
      <c r="AO214" s="462" t="n"/>
      <c r="AP214" s="462" t="n"/>
      <c r="AQ214" s="462" t="n"/>
      <c r="AR214" s="462" t="n"/>
      <c r="AS214" s="462" t="n"/>
      <c r="AT214" s="462" t="n"/>
      <c r="AU214" s="462" t="n"/>
      <c r="AV214" s="462" t="n"/>
      <c r="AW214" s="462" t="n"/>
      <c r="AX214" s="462" t="n"/>
      <c r="AY214" s="462" t="n"/>
      <c r="AZ214" s="462" t="n"/>
      <c r="BA214" s="462" t="n"/>
      <c r="BB214" s="462" t="n"/>
      <c r="BC214" s="462" t="n"/>
      <c r="BD214" s="462" t="n"/>
      <c r="BE214" s="462" t="n"/>
      <c r="BF214" s="462" t="n"/>
      <c r="BG214" s="462" t="n"/>
      <c r="BH214" s="462" t="n"/>
      <c r="BI214" s="462" t="n"/>
      <c r="BJ214" s="462" t="n"/>
      <c r="BK214" s="462" t="n"/>
      <c r="BL214" s="462" t="n"/>
      <c r="BM214" s="462" t="n"/>
      <c r="BN214" s="462" t="n"/>
      <c r="BO214" s="462" t="n"/>
    </row>
    <row r="215" ht="12.75" customHeight="1" s="260">
      <c r="A215" s="446" t="n">
        <v>6</v>
      </c>
      <c r="B215" s="494">
        <f>IF('2. Estimación absorción total'!D44="","",'2. Estimación absorción total'!D44)</f>
        <v/>
      </c>
      <c r="C215" s="495">
        <f>IF(ISNUMBER('2. Estimación absorción total'!E44),'2. Estimación absorción total'!E44,"")</f>
        <v/>
      </c>
      <c r="D215" s="513">
        <f>IF(ISNUMBER('2. Estimación absorción total'!F44),'2. Estimación absorción total'!F44,"")</f>
        <v/>
      </c>
      <c r="E215" s="513">
        <f>IF(ISNUMBER('2. Estimación absorción total'!H44),'2. Estimación absorción total'!H44,"")</f>
        <v/>
      </c>
      <c r="F215" s="513">
        <f>IF(ISNUMBER('2. Estimación absorción total'!G44),'2. Estimación absorción total'!G44,"")</f>
        <v/>
      </c>
      <c r="G215" s="496">
        <f>IF(ISNUMBER(V215),V215,"")</f>
        <v/>
      </c>
      <c r="H215" s="496">
        <f>IF(ISNUMBER(W215),W215,"")</f>
        <v/>
      </c>
      <c r="I215" s="497">
        <f>IF(ISNUMBER(H215*E215),H215*E215,"")</f>
        <v/>
      </c>
      <c r="J215" s="497">
        <f>IF(ISNUMBER(I215/F215),I215/F215,"")</f>
        <v/>
      </c>
      <c r="L215" s="462" t="n"/>
      <c r="N215" s="498">
        <f>C215</f>
        <v/>
      </c>
      <c r="O215" s="498">
        <f>IF(ISNUMBER(N215),N215-$C$17,"")</f>
        <v/>
      </c>
      <c r="P215" s="514">
        <f>IF((VLOOKUP($B215,Tabla_datos_absorciones_por_edades,2,0)*($D215-O215)/20)&gt;0,(VLOOKUP($B215,Tabla_datos_absorciones_por_edades,2,0)*($D215-O215)/20),0)</f>
        <v/>
      </c>
      <c r="Q215" s="514">
        <f>IF((VLOOKUP($B215,Tabla_datos_absorciones_por_edades,2,0)+($D215-O215-20)*((VLOOKUP($B215,Tabla_datos_absorciones_por_edades,3,0)-VLOOKUP($B215,Tabla_datos_absorciones_por_edades,2,0))/5))&gt;0,(VLOOKUP($B215,Tabla_datos_absorciones_por_edades,2,0)+($D215-O215-20)*((VLOOKUP($B215,Tabla_datos_absorciones_por_edades,3,0)-VLOOKUP($B215,Tabla_datos_absorciones_por_edades,2,0))/5)),0)</f>
        <v/>
      </c>
      <c r="R215" s="514">
        <f>IF((VLOOKUP($B215,Tabla_datos_absorciones_por_edades,3,0)+($D215-O215-25)*((VLOOKUP($B215,Tabla_datos_absorciones_por_edades,4,0)-VLOOKUP($B215,Tabla_datos_absorciones_por_edades,3,0))/5)&gt;0),(VLOOKUP($B215,Tabla_datos_absorciones_por_edades,3,0)+($D215-O215-25)*((VLOOKUP($B215,Tabla_datos_absorciones_por_edades,4,0)-VLOOKUP($B215,Tabla_datos_absorciones_por_edades,3,0))/5)),0)</f>
        <v/>
      </c>
      <c r="S215" s="514">
        <f>IF((VLOOKUP($B215,Tabla_datos_absorciones_por_edades,4,0)+($D215-O215-30)*((VLOOKUP($B215,Tabla_datos_absorciones_por_edades,5,0)-VLOOKUP($B215,Tabla_datos_absorciones_por_edades,4,0))/5)&gt;0),(VLOOKUP($B215,Tabla_datos_absorciones_por_edades,4,0)+($D215-O215-30)*((VLOOKUP($B215,Tabla_datos_absorciones_por_edades,5,0)-VLOOKUP($B215,Tabla_datos_absorciones_por_edades,4,0))/5)),0)</f>
        <v/>
      </c>
      <c r="T215" s="514">
        <f>IF((VLOOKUP(B215,Tabla_datos_absorciones_por_edades,5,0)+($D215-O215-35)*((VLOOKUP($B215,Tabla_datos_absorciones_por_edades,6,0)-VLOOKUP($B215,Tabla_datos_absorciones_por_edades,5,0))/5)&gt;0),(VLOOKUP($B215,Tabla_datos_absorciones_por_edades,5,0)+($D215-O215-35)*((VLOOKUP($B215,Tabla_datos_absorciones_por_edades,6,0)-VLOOKUP($B215,Tabla_datos_absorciones_por_edades,5,0))/5)),0)</f>
        <v/>
      </c>
      <c r="U215" s="514">
        <f>IF((VLOOKUP($B215,Tabla_datos_absorciones_por_edades,6,0)*($D215-O215)/40)&gt;0,(VLOOKUP($B215,Tabla_datos_absorciones_por_edades,6,0)*($D215-O215)/40),0)</f>
        <v/>
      </c>
      <c r="V215" s="501">
        <f>IF($D215-O215&lt;20,P215,IF(OR($D215-O215=20,AND($D215-O215&lt;25,$D215-O215&gt;20)),Q215,IF(OR($D215-O215=25,AND($D215-O215&lt;30,$D215-O215&gt;25)),R215,IF(OR($D215-O215=30,AND($D215-O215&lt;35,$D215-O215&gt;30)),S215,IF(OR($D215-O215=35,AND($D215-O215&lt;40,$D215-O215&gt;35)),T215,U215)))))</f>
        <v/>
      </c>
      <c r="W215" s="501">
        <f>V215/2</f>
        <v/>
      </c>
      <c r="X215" s="502">
        <f>(W215*$E215)/$F215</f>
        <v/>
      </c>
      <c r="Y215" s="502">
        <f>W215*$E215</f>
        <v/>
      </c>
      <c r="Z215" s="515">
        <f>Y215/$F215</f>
        <v/>
      </c>
      <c r="AA215" s="462" t="n"/>
      <c r="AB215" s="462" t="n"/>
      <c r="AC215" s="462" t="n"/>
      <c r="AD215" s="462" t="n"/>
      <c r="AE215" s="462" t="n"/>
      <c r="AF215" s="462" t="n"/>
      <c r="AG215" s="462" t="n"/>
      <c r="AH215" s="462" t="n"/>
      <c r="AI215" s="462" t="n"/>
      <c r="AJ215" s="462" t="n"/>
      <c r="AK215" s="462" t="n"/>
      <c r="AL215" s="462" t="n"/>
      <c r="AM215" s="462" t="n"/>
      <c r="AN215" s="462" t="n"/>
      <c r="AO215" s="462" t="n"/>
      <c r="AP215" s="462" t="n"/>
      <c r="AQ215" s="462" t="n"/>
      <c r="AR215" s="462" t="n"/>
      <c r="AS215" s="462" t="n"/>
      <c r="AT215" s="462" t="n"/>
      <c r="AU215" s="462" t="n"/>
      <c r="AV215" s="462" t="n"/>
      <c r="AW215" s="462" t="n"/>
      <c r="AX215" s="462" t="n"/>
      <c r="AY215" s="462" t="n"/>
      <c r="AZ215" s="462" t="n"/>
      <c r="BA215" s="462" t="n"/>
      <c r="BB215" s="462" t="n"/>
      <c r="BC215" s="462" t="n"/>
      <c r="BD215" s="462" t="n"/>
      <c r="BE215" s="462" t="n"/>
      <c r="BF215" s="462" t="n"/>
      <c r="BG215" s="462" t="n"/>
      <c r="BH215" s="462" t="n"/>
      <c r="BI215" s="462" t="n"/>
      <c r="BJ215" s="462" t="n"/>
      <c r="BK215" s="462" t="n"/>
      <c r="BL215" s="462" t="n"/>
      <c r="BM215" s="462" t="n"/>
      <c r="BN215" s="462" t="n"/>
      <c r="BO215" s="462" t="n"/>
    </row>
    <row r="216" ht="12.75" customHeight="1" s="260">
      <c r="A216" s="446" t="n">
        <v>7</v>
      </c>
      <c r="B216" s="494">
        <f>IF('2. Estimación absorción total'!D45="","",'2. Estimación absorción total'!D45)</f>
        <v/>
      </c>
      <c r="C216" s="495">
        <f>IF(ISNUMBER('2. Estimación absorción total'!E45),'2. Estimación absorción total'!E45,"")</f>
        <v/>
      </c>
      <c r="D216" s="513">
        <f>IF(ISNUMBER('2. Estimación absorción total'!F45),'2. Estimación absorción total'!F45,"")</f>
        <v/>
      </c>
      <c r="E216" s="513">
        <f>IF(ISNUMBER('2. Estimación absorción total'!H45),'2. Estimación absorción total'!H45,"")</f>
        <v/>
      </c>
      <c r="F216" s="513">
        <f>IF(ISNUMBER('2. Estimación absorción total'!G45),'2. Estimación absorción total'!G45,"")</f>
        <v/>
      </c>
      <c r="G216" s="496">
        <f>IF(ISNUMBER(V216),V216,"")</f>
        <v/>
      </c>
      <c r="H216" s="496">
        <f>IF(ISNUMBER(W216),W216,"")</f>
        <v/>
      </c>
      <c r="I216" s="497">
        <f>IF(ISNUMBER(H216*E216),H216*E216,"")</f>
        <v/>
      </c>
      <c r="J216" s="497">
        <f>IF(ISNUMBER(I216/F216),I216/F216,"")</f>
        <v/>
      </c>
      <c r="L216" s="462" t="n"/>
      <c r="N216" s="498">
        <f>C216</f>
        <v/>
      </c>
      <c r="O216" s="498">
        <f>IF(ISNUMBER(N216),N216-$C$17,"")</f>
        <v/>
      </c>
      <c r="P216" s="514">
        <f>IF((VLOOKUP($B216,Tabla_datos_absorciones_por_edades,2,0)*($D216-O216)/20)&gt;0,(VLOOKUP($B216,Tabla_datos_absorciones_por_edades,2,0)*($D216-O216)/20),0)</f>
        <v/>
      </c>
      <c r="Q216" s="514">
        <f>IF((VLOOKUP($B216,Tabla_datos_absorciones_por_edades,2,0)+($D216-O216-20)*((VLOOKUP($B216,Tabla_datos_absorciones_por_edades,3,0)-VLOOKUP($B216,Tabla_datos_absorciones_por_edades,2,0))/5))&gt;0,(VLOOKUP($B216,Tabla_datos_absorciones_por_edades,2,0)+($D216-O216-20)*((VLOOKUP($B216,Tabla_datos_absorciones_por_edades,3,0)-VLOOKUP($B216,Tabla_datos_absorciones_por_edades,2,0))/5)),0)</f>
        <v/>
      </c>
      <c r="R216" s="514">
        <f>IF((VLOOKUP($B216,Tabla_datos_absorciones_por_edades,3,0)+($D216-O216-25)*((VLOOKUP($B216,Tabla_datos_absorciones_por_edades,4,0)-VLOOKUP($B216,Tabla_datos_absorciones_por_edades,3,0))/5)&gt;0),(VLOOKUP($B216,Tabla_datos_absorciones_por_edades,3,0)+($D216-O216-25)*((VLOOKUP($B216,Tabla_datos_absorciones_por_edades,4,0)-VLOOKUP($B216,Tabla_datos_absorciones_por_edades,3,0))/5)),0)</f>
        <v/>
      </c>
      <c r="S216" s="514">
        <f>IF((VLOOKUP($B216,Tabla_datos_absorciones_por_edades,4,0)+($D216-O216-30)*((VLOOKUP($B216,Tabla_datos_absorciones_por_edades,5,0)-VLOOKUP($B216,Tabla_datos_absorciones_por_edades,4,0))/5)&gt;0),(VLOOKUP($B216,Tabla_datos_absorciones_por_edades,4,0)+($D216-O216-30)*((VLOOKUP($B216,Tabla_datos_absorciones_por_edades,5,0)-VLOOKUP($B216,Tabla_datos_absorciones_por_edades,4,0))/5)),0)</f>
        <v/>
      </c>
      <c r="T216" s="514">
        <f>IF((VLOOKUP(B216,Tabla_datos_absorciones_por_edades,5,0)+($D216-O216-35)*((VLOOKUP($B216,Tabla_datos_absorciones_por_edades,6,0)-VLOOKUP($B216,Tabla_datos_absorciones_por_edades,5,0))/5)&gt;0),(VLOOKUP($B216,Tabla_datos_absorciones_por_edades,5,0)+($D216-O216-35)*((VLOOKUP($B216,Tabla_datos_absorciones_por_edades,6,0)-VLOOKUP($B216,Tabla_datos_absorciones_por_edades,5,0))/5)),0)</f>
        <v/>
      </c>
      <c r="U216" s="514">
        <f>IF((VLOOKUP($B216,Tabla_datos_absorciones_por_edades,6,0)*($D216-O216)/40)&gt;0,(VLOOKUP($B216,Tabla_datos_absorciones_por_edades,6,0)*($D216-O216)/40),0)</f>
        <v/>
      </c>
      <c r="V216" s="501">
        <f>IF($D216-O216&lt;20,P216,IF(OR($D216-O216=20,AND($D216-O216&lt;25,$D216-O216&gt;20)),Q216,IF(OR($D216-O216=25,AND($D216-O216&lt;30,$D216-O216&gt;25)),R216,IF(OR($D216-O216=30,AND($D216-O216&lt;35,$D216-O216&gt;30)),S216,IF(OR($D216-O216=35,AND($D216-O216&lt;40,$D216-O216&gt;35)),T216,U216)))))</f>
        <v/>
      </c>
      <c r="W216" s="501">
        <f>V216/2</f>
        <v/>
      </c>
      <c r="X216" s="502">
        <f>(W216*$E216)/$F216</f>
        <v/>
      </c>
      <c r="Y216" s="502">
        <f>W216*$E216</f>
        <v/>
      </c>
      <c r="Z216" s="515">
        <f>Y216/$F216</f>
        <v/>
      </c>
      <c r="AA216" s="462" t="n"/>
      <c r="AB216" s="462" t="n"/>
      <c r="AC216" s="462" t="n"/>
      <c r="AD216" s="462" t="n"/>
      <c r="AE216" s="462" t="n"/>
      <c r="AF216" s="462" t="n"/>
      <c r="AG216" s="462" t="n"/>
      <c r="AH216" s="462" t="n"/>
      <c r="AI216" s="462" t="n"/>
      <c r="AJ216" s="462" t="n"/>
      <c r="AK216" s="462" t="n"/>
      <c r="AL216" s="462" t="n"/>
      <c r="AM216" s="462" t="n"/>
      <c r="AN216" s="462" t="n"/>
      <c r="AO216" s="462" t="n"/>
      <c r="AP216" s="462" t="n"/>
      <c r="AQ216" s="462" t="n"/>
      <c r="AR216" s="462" t="n"/>
      <c r="AS216" s="462" t="n"/>
      <c r="AT216" s="462" t="n"/>
      <c r="AU216" s="462" t="n"/>
      <c r="AV216" s="462" t="n"/>
      <c r="AW216" s="462" t="n"/>
      <c r="AX216" s="462" t="n"/>
      <c r="AY216" s="462" t="n"/>
      <c r="AZ216" s="462" t="n"/>
      <c r="BA216" s="462" t="n"/>
      <c r="BB216" s="462" t="n"/>
      <c r="BC216" s="462" t="n"/>
      <c r="BD216" s="462" t="n"/>
      <c r="BE216" s="462" t="n"/>
      <c r="BF216" s="462" t="n"/>
      <c r="BG216" s="462" t="n"/>
      <c r="BH216" s="462" t="n"/>
      <c r="BI216" s="462" t="n"/>
      <c r="BJ216" s="462" t="n"/>
      <c r="BK216" s="462" t="n"/>
      <c r="BL216" s="462" t="n"/>
      <c r="BM216" s="462" t="n"/>
      <c r="BN216" s="462" t="n"/>
      <c r="BO216" s="462" t="n"/>
    </row>
    <row r="217" ht="12.75" customHeight="1" s="260">
      <c r="A217" s="446" t="n">
        <v>8</v>
      </c>
      <c r="B217" s="494">
        <f>IF('2. Estimación absorción total'!D46="","",'2. Estimación absorción total'!D46)</f>
        <v/>
      </c>
      <c r="C217" s="495">
        <f>IF(ISNUMBER('2. Estimación absorción total'!E46),'2. Estimación absorción total'!E46,"")</f>
        <v/>
      </c>
      <c r="D217" s="513">
        <f>IF(ISNUMBER('2. Estimación absorción total'!F46),'2. Estimación absorción total'!F46,"")</f>
        <v/>
      </c>
      <c r="E217" s="513">
        <f>IF(ISNUMBER('2. Estimación absorción total'!H46),'2. Estimación absorción total'!H46,"")</f>
        <v/>
      </c>
      <c r="F217" s="513">
        <f>IF(ISNUMBER('2. Estimación absorción total'!G46),'2. Estimación absorción total'!G46,"")</f>
        <v/>
      </c>
      <c r="G217" s="496">
        <f>IF(ISNUMBER(V217),V217,"")</f>
        <v/>
      </c>
      <c r="H217" s="496">
        <f>IF(ISNUMBER(W217),W217,"")</f>
        <v/>
      </c>
      <c r="I217" s="497">
        <f>IF(ISNUMBER(H217*E217),H217*E217,"")</f>
        <v/>
      </c>
      <c r="J217" s="497">
        <f>IF(ISNUMBER(I217/F217),I217/F217,"")</f>
        <v/>
      </c>
      <c r="L217" s="462" t="n"/>
      <c r="N217" s="498">
        <f>C217</f>
        <v/>
      </c>
      <c r="O217" s="498">
        <f>IF(ISNUMBER(N217),N217-$C$17,"")</f>
        <v/>
      </c>
      <c r="P217" s="514">
        <f>IF((VLOOKUP($B217,Tabla_datos_absorciones_por_edades,2,0)*($D217-O217)/20)&gt;0,(VLOOKUP($B217,Tabla_datos_absorciones_por_edades,2,0)*($D217-O217)/20),0)</f>
        <v/>
      </c>
      <c r="Q217" s="514">
        <f>IF((VLOOKUP($B217,Tabla_datos_absorciones_por_edades,2,0)+($D217-O217-20)*((VLOOKUP($B217,Tabla_datos_absorciones_por_edades,3,0)-VLOOKUP($B217,Tabla_datos_absorciones_por_edades,2,0))/5))&gt;0,(VLOOKUP($B217,Tabla_datos_absorciones_por_edades,2,0)+($D217-O217-20)*((VLOOKUP($B217,Tabla_datos_absorciones_por_edades,3,0)-VLOOKUP($B217,Tabla_datos_absorciones_por_edades,2,0))/5)),0)</f>
        <v/>
      </c>
      <c r="R217" s="514">
        <f>IF((VLOOKUP($B217,Tabla_datos_absorciones_por_edades,3,0)+($D217-O217-25)*((VLOOKUP($B217,Tabla_datos_absorciones_por_edades,4,0)-VLOOKUP($B217,Tabla_datos_absorciones_por_edades,3,0))/5)&gt;0),(VLOOKUP($B217,Tabla_datos_absorciones_por_edades,3,0)+($D217-O217-25)*((VLOOKUP($B217,Tabla_datos_absorciones_por_edades,4,0)-VLOOKUP($B217,Tabla_datos_absorciones_por_edades,3,0))/5)),0)</f>
        <v/>
      </c>
      <c r="S217" s="514">
        <f>IF((VLOOKUP($B217,Tabla_datos_absorciones_por_edades,4,0)+($D217-O217-30)*((VLOOKUP($B217,Tabla_datos_absorciones_por_edades,5,0)-VLOOKUP($B217,Tabla_datos_absorciones_por_edades,4,0))/5)&gt;0),(VLOOKUP($B217,Tabla_datos_absorciones_por_edades,4,0)+($D217-O217-30)*((VLOOKUP($B217,Tabla_datos_absorciones_por_edades,5,0)-VLOOKUP($B217,Tabla_datos_absorciones_por_edades,4,0))/5)),0)</f>
        <v/>
      </c>
      <c r="T217" s="514">
        <f>IF((VLOOKUP(B217,Tabla_datos_absorciones_por_edades,5,0)+($D217-O217-35)*((VLOOKUP($B217,Tabla_datos_absorciones_por_edades,6,0)-VLOOKUP($B217,Tabla_datos_absorciones_por_edades,5,0))/5)&gt;0),(VLOOKUP($B217,Tabla_datos_absorciones_por_edades,5,0)+($D217-O217-35)*((VLOOKUP($B217,Tabla_datos_absorciones_por_edades,6,0)-VLOOKUP($B217,Tabla_datos_absorciones_por_edades,5,0))/5)),0)</f>
        <v/>
      </c>
      <c r="U217" s="514">
        <f>IF((VLOOKUP($B217,Tabla_datos_absorciones_por_edades,6,0)*($D217-O217)/40)&gt;0,(VLOOKUP($B217,Tabla_datos_absorciones_por_edades,6,0)*($D217-O217)/40),0)</f>
        <v/>
      </c>
      <c r="V217" s="501">
        <f>IF($D217-O217&lt;20,P217,IF(OR($D217-O217=20,AND($D217-O217&lt;25,$D217-O217&gt;20)),Q217,IF(OR($D217-O217=25,AND($D217-O217&lt;30,$D217-O217&gt;25)),R217,IF(OR($D217-O217=30,AND($D217-O217&lt;35,$D217-O217&gt;30)),S217,IF(OR($D217-O217=35,AND($D217-O217&lt;40,$D217-O217&gt;35)),T217,U217)))))</f>
        <v/>
      </c>
      <c r="W217" s="501">
        <f>V217/2</f>
        <v/>
      </c>
      <c r="X217" s="502">
        <f>(W217*$E217)/$F217</f>
        <v/>
      </c>
      <c r="Y217" s="502">
        <f>W217*$E217</f>
        <v/>
      </c>
      <c r="Z217" s="515">
        <f>Y217/$F217</f>
        <v/>
      </c>
      <c r="AA217" s="462" t="n"/>
      <c r="AB217" s="462" t="n"/>
      <c r="AC217" s="462" t="n"/>
      <c r="AD217" s="462" t="n"/>
      <c r="AE217" s="462" t="n"/>
      <c r="AF217" s="462" t="n"/>
      <c r="AG217" s="462" t="n"/>
      <c r="AH217" s="462" t="n"/>
      <c r="AI217" s="462" t="n"/>
      <c r="AJ217" s="462" t="n"/>
      <c r="AK217" s="462" t="n"/>
      <c r="AL217" s="462" t="n"/>
      <c r="AM217" s="462" t="n"/>
      <c r="AN217" s="462" t="n"/>
      <c r="AO217" s="462" t="n"/>
      <c r="AP217" s="462" t="n"/>
      <c r="AQ217" s="462" t="n"/>
      <c r="AR217" s="462" t="n"/>
      <c r="AS217" s="462" t="n"/>
      <c r="AT217" s="462" t="n"/>
      <c r="AU217" s="462" t="n"/>
      <c r="AV217" s="462" t="n"/>
      <c r="AW217" s="462" t="n"/>
      <c r="AX217" s="462" t="n"/>
      <c r="AY217" s="462" t="n"/>
      <c r="AZ217" s="462" t="n"/>
      <c r="BA217" s="462" t="n"/>
      <c r="BB217" s="462" t="n"/>
      <c r="BC217" s="462" t="n"/>
      <c r="BD217" s="462" t="n"/>
      <c r="BE217" s="462" t="n"/>
      <c r="BF217" s="462" t="n"/>
      <c r="BG217" s="462" t="n"/>
      <c r="BH217" s="462" t="n"/>
      <c r="BI217" s="462" t="n"/>
      <c r="BJ217" s="462" t="n"/>
      <c r="BK217" s="462" t="n"/>
      <c r="BL217" s="462" t="n"/>
      <c r="BM217" s="462" t="n"/>
      <c r="BN217" s="462" t="n"/>
      <c r="BO217" s="462" t="n"/>
    </row>
    <row r="218" ht="12.75" customHeight="1" s="260">
      <c r="A218" s="446" t="n">
        <v>9</v>
      </c>
      <c r="B218" s="494">
        <f>IF('2. Estimación absorción total'!D47="","",'2. Estimación absorción total'!D47)</f>
        <v/>
      </c>
      <c r="C218" s="495">
        <f>IF(ISNUMBER('2. Estimación absorción total'!E47),'2. Estimación absorción total'!E47,"")</f>
        <v/>
      </c>
      <c r="D218" s="513">
        <f>IF(ISNUMBER('2. Estimación absorción total'!F47),'2. Estimación absorción total'!F47,"")</f>
        <v/>
      </c>
      <c r="E218" s="513">
        <f>IF(ISNUMBER('2. Estimación absorción total'!H47),'2. Estimación absorción total'!H47,"")</f>
        <v/>
      </c>
      <c r="F218" s="513">
        <f>IF(ISNUMBER('2. Estimación absorción total'!G47),'2. Estimación absorción total'!G47,"")</f>
        <v/>
      </c>
      <c r="G218" s="496">
        <f>IF(ISNUMBER(V218),V218,"")</f>
        <v/>
      </c>
      <c r="H218" s="496">
        <f>IF(ISNUMBER(W218),W218,"")</f>
        <v/>
      </c>
      <c r="I218" s="497">
        <f>IF(ISNUMBER(H218*E218),H218*E218,"")</f>
        <v/>
      </c>
      <c r="J218" s="497">
        <f>IF(ISNUMBER(I218/F218),I218/F218,"")</f>
        <v/>
      </c>
      <c r="L218" s="462" t="n"/>
      <c r="N218" s="498">
        <f>C218</f>
        <v/>
      </c>
      <c r="O218" s="498">
        <f>IF(ISNUMBER(N218),N218-$C$17,"")</f>
        <v/>
      </c>
      <c r="P218" s="514">
        <f>IF((VLOOKUP($B218,Tabla_datos_absorciones_por_edades,2,0)*($D218-O218)/20)&gt;0,(VLOOKUP($B218,Tabla_datos_absorciones_por_edades,2,0)*($D218-O218)/20),0)</f>
        <v/>
      </c>
      <c r="Q218" s="514">
        <f>IF((VLOOKUP($B218,Tabla_datos_absorciones_por_edades,2,0)+($D218-O218-20)*((VLOOKUP($B218,Tabla_datos_absorciones_por_edades,3,0)-VLOOKUP($B218,Tabla_datos_absorciones_por_edades,2,0))/5))&gt;0,(VLOOKUP($B218,Tabla_datos_absorciones_por_edades,2,0)+($D218-O218-20)*((VLOOKUP($B218,Tabla_datos_absorciones_por_edades,3,0)-VLOOKUP($B218,Tabla_datos_absorciones_por_edades,2,0))/5)),0)</f>
        <v/>
      </c>
      <c r="R218" s="514">
        <f>IF((VLOOKUP($B218,Tabla_datos_absorciones_por_edades,3,0)+($D218-O218-25)*((VLOOKUP($B218,Tabla_datos_absorciones_por_edades,4,0)-VLOOKUP($B218,Tabla_datos_absorciones_por_edades,3,0))/5)&gt;0),(VLOOKUP($B218,Tabla_datos_absorciones_por_edades,3,0)+($D218-O218-25)*((VLOOKUP($B218,Tabla_datos_absorciones_por_edades,4,0)-VLOOKUP($B218,Tabla_datos_absorciones_por_edades,3,0))/5)),0)</f>
        <v/>
      </c>
      <c r="S218" s="514">
        <f>IF((VLOOKUP($B218,Tabla_datos_absorciones_por_edades,4,0)+($D218-O218-30)*((VLOOKUP($B218,Tabla_datos_absorciones_por_edades,5,0)-VLOOKUP($B218,Tabla_datos_absorciones_por_edades,4,0))/5)&gt;0),(VLOOKUP($B218,Tabla_datos_absorciones_por_edades,4,0)+($D218-O218-30)*((VLOOKUP($B218,Tabla_datos_absorciones_por_edades,5,0)-VLOOKUP($B218,Tabla_datos_absorciones_por_edades,4,0))/5)),0)</f>
        <v/>
      </c>
      <c r="T218" s="514">
        <f>IF((VLOOKUP(B218,Tabla_datos_absorciones_por_edades,5,0)+($D218-O218-35)*((VLOOKUP($B218,Tabla_datos_absorciones_por_edades,6,0)-VLOOKUP($B218,Tabla_datos_absorciones_por_edades,5,0))/5)&gt;0),(VLOOKUP($B218,Tabla_datos_absorciones_por_edades,5,0)+($D218-O218-35)*((VLOOKUP($B218,Tabla_datos_absorciones_por_edades,6,0)-VLOOKUP($B218,Tabla_datos_absorciones_por_edades,5,0))/5)),0)</f>
        <v/>
      </c>
      <c r="U218" s="514">
        <f>IF((VLOOKUP($B218,Tabla_datos_absorciones_por_edades,6,0)*($D218-O218)/40)&gt;0,(VLOOKUP($B218,Tabla_datos_absorciones_por_edades,6,0)*($D218-O218)/40),0)</f>
        <v/>
      </c>
      <c r="V218" s="501">
        <f>IF($D218-O218&lt;20,P218,IF(OR($D218-O218=20,AND($D218-O218&lt;25,$D218-O218&gt;20)),Q218,IF(OR($D218-O218=25,AND($D218-O218&lt;30,$D218-O218&gt;25)),R218,IF(OR($D218-O218=30,AND($D218-O218&lt;35,$D218-O218&gt;30)),S218,IF(OR($D218-O218=35,AND($D218-O218&lt;40,$D218-O218&gt;35)),T218,U218)))))</f>
        <v/>
      </c>
      <c r="W218" s="501">
        <f>V218/2</f>
        <v/>
      </c>
      <c r="X218" s="502">
        <f>(W218*$E218)/$F218</f>
        <v/>
      </c>
      <c r="Y218" s="502">
        <f>W218*$E218</f>
        <v/>
      </c>
      <c r="Z218" s="515">
        <f>Y218/$F218</f>
        <v/>
      </c>
      <c r="AA218" s="462" t="n"/>
      <c r="AB218" s="462" t="n"/>
      <c r="AC218" s="462" t="n"/>
      <c r="AD218" s="462" t="n"/>
      <c r="AE218" s="462" t="n"/>
      <c r="AF218" s="462" t="n"/>
      <c r="AG218" s="462" t="n"/>
      <c r="AH218" s="462" t="n"/>
      <c r="AI218" s="462" t="n"/>
      <c r="AJ218" s="462" t="n"/>
      <c r="AK218" s="462" t="n"/>
      <c r="AL218" s="462" t="n"/>
      <c r="AM218" s="462" t="n"/>
      <c r="AN218" s="462" t="n"/>
      <c r="AO218" s="462" t="n"/>
      <c r="AP218" s="462" t="n"/>
      <c r="AQ218" s="462" t="n"/>
      <c r="AR218" s="462" t="n"/>
      <c r="AS218" s="462" t="n"/>
      <c r="AT218" s="462" t="n"/>
      <c r="AU218" s="462" t="n"/>
      <c r="AV218" s="462" t="n"/>
      <c r="AW218" s="462" t="n"/>
      <c r="AX218" s="462" t="n"/>
      <c r="AY218" s="462" t="n"/>
      <c r="AZ218" s="462" t="n"/>
      <c r="BA218" s="462" t="n"/>
      <c r="BB218" s="462" t="n"/>
      <c r="BC218" s="462" t="n"/>
      <c r="BD218" s="462" t="n"/>
      <c r="BE218" s="462" t="n"/>
      <c r="BF218" s="462" t="n"/>
      <c r="BG218" s="462" t="n"/>
      <c r="BH218" s="462" t="n"/>
      <c r="BI218" s="462" t="n"/>
      <c r="BJ218" s="462" t="n"/>
      <c r="BK218" s="462" t="n"/>
      <c r="BL218" s="462" t="n"/>
      <c r="BM218" s="462" t="n"/>
      <c r="BN218" s="462" t="n"/>
      <c r="BO218" s="462" t="n"/>
    </row>
    <row r="219" ht="12.75" customHeight="1" s="260">
      <c r="A219" s="446" t="n">
        <v>10</v>
      </c>
      <c r="B219" s="494">
        <f>IF('2. Estimación absorción total'!D48="","",'2. Estimación absorción total'!D48)</f>
        <v/>
      </c>
      <c r="C219" s="495">
        <f>IF(ISNUMBER('2. Estimación absorción total'!E48),'2. Estimación absorción total'!E48,"")</f>
        <v/>
      </c>
      <c r="D219" s="513">
        <f>IF(ISNUMBER('2. Estimación absorción total'!F48),'2. Estimación absorción total'!F48,"")</f>
        <v/>
      </c>
      <c r="E219" s="513">
        <f>IF(ISNUMBER('2. Estimación absorción total'!H48),'2. Estimación absorción total'!H48,"")</f>
        <v/>
      </c>
      <c r="F219" s="513">
        <f>IF(ISNUMBER('2. Estimación absorción total'!G48),'2. Estimación absorción total'!G48,"")</f>
        <v/>
      </c>
      <c r="G219" s="496">
        <f>IF(ISNUMBER(V219),V219,"")</f>
        <v/>
      </c>
      <c r="H219" s="496">
        <f>IF(ISNUMBER(W219),W219,"")</f>
        <v/>
      </c>
      <c r="I219" s="497">
        <f>IF(ISNUMBER(H219*E219),H219*E219,"")</f>
        <v/>
      </c>
      <c r="J219" s="497">
        <f>IF(ISNUMBER(I219/F219),I219/F219,"")</f>
        <v/>
      </c>
      <c r="L219" s="462" t="n"/>
      <c r="N219" s="498">
        <f>C219</f>
        <v/>
      </c>
      <c r="O219" s="498">
        <f>IF(ISNUMBER(N219),N219-$C$17,"")</f>
        <v/>
      </c>
      <c r="P219" s="514">
        <f>IF((VLOOKUP($B219,Tabla_datos_absorciones_por_edades,2,0)*($D219-O219)/20)&gt;0,(VLOOKUP($B219,Tabla_datos_absorciones_por_edades,2,0)*($D219-O219)/20),0)</f>
        <v/>
      </c>
      <c r="Q219" s="514">
        <f>IF((VLOOKUP($B219,Tabla_datos_absorciones_por_edades,2,0)+($D219-O219-20)*((VLOOKUP($B219,Tabla_datos_absorciones_por_edades,3,0)-VLOOKUP($B219,Tabla_datos_absorciones_por_edades,2,0))/5))&gt;0,(VLOOKUP($B219,Tabla_datos_absorciones_por_edades,2,0)+($D219-O219-20)*((VLOOKUP($B219,Tabla_datos_absorciones_por_edades,3,0)-VLOOKUP($B219,Tabla_datos_absorciones_por_edades,2,0))/5)),0)</f>
        <v/>
      </c>
      <c r="R219" s="514">
        <f>IF((VLOOKUP($B219,Tabla_datos_absorciones_por_edades,3,0)+($D219-O219-25)*((VLOOKUP($B219,Tabla_datos_absorciones_por_edades,4,0)-VLOOKUP($B219,Tabla_datos_absorciones_por_edades,3,0))/5)&gt;0),(VLOOKUP($B219,Tabla_datos_absorciones_por_edades,3,0)+($D219-O219-25)*((VLOOKUP($B219,Tabla_datos_absorciones_por_edades,4,0)-VLOOKUP($B219,Tabla_datos_absorciones_por_edades,3,0))/5)),0)</f>
        <v/>
      </c>
      <c r="S219" s="514">
        <f>IF((VLOOKUP($B219,Tabla_datos_absorciones_por_edades,4,0)+($D219-O219-30)*((VLOOKUP($B219,Tabla_datos_absorciones_por_edades,5,0)-VLOOKUP($B219,Tabla_datos_absorciones_por_edades,4,0))/5)&gt;0),(VLOOKUP($B219,Tabla_datos_absorciones_por_edades,4,0)+($D219-O219-30)*((VLOOKUP($B219,Tabla_datos_absorciones_por_edades,5,0)-VLOOKUP($B219,Tabla_datos_absorciones_por_edades,4,0))/5)),0)</f>
        <v/>
      </c>
      <c r="T219" s="514">
        <f>IF((VLOOKUP(B219,Tabla_datos_absorciones_por_edades,5,0)+($D219-O219-35)*((VLOOKUP($B219,Tabla_datos_absorciones_por_edades,6,0)-VLOOKUP($B219,Tabla_datos_absorciones_por_edades,5,0))/5)&gt;0),(VLOOKUP($B219,Tabla_datos_absorciones_por_edades,5,0)+($D219-O219-35)*((VLOOKUP($B219,Tabla_datos_absorciones_por_edades,6,0)-VLOOKUP($B219,Tabla_datos_absorciones_por_edades,5,0))/5)),0)</f>
        <v/>
      </c>
      <c r="U219" s="514">
        <f>IF((VLOOKUP($B219,Tabla_datos_absorciones_por_edades,6,0)*($D219-O219)/40)&gt;0,(VLOOKUP($B219,Tabla_datos_absorciones_por_edades,6,0)*($D219-O219)/40),0)</f>
        <v/>
      </c>
      <c r="V219" s="501">
        <f>IF($D219-O219&lt;20,P219,IF(OR($D219-O219=20,AND($D219-O219&lt;25,$D219-O219&gt;20)),Q219,IF(OR($D219-O219=25,AND($D219-O219&lt;30,$D219-O219&gt;25)),R219,IF(OR($D219-O219=30,AND($D219-O219&lt;35,$D219-O219&gt;30)),S219,IF(OR($D219-O219=35,AND($D219-O219&lt;40,$D219-O219&gt;35)),T219,U219)))))</f>
        <v/>
      </c>
      <c r="W219" s="501">
        <f>V219/2</f>
        <v/>
      </c>
      <c r="X219" s="502">
        <f>(W219*$E219)/$F219</f>
        <v/>
      </c>
      <c r="Y219" s="502">
        <f>W219*$E219</f>
        <v/>
      </c>
      <c r="Z219" s="515">
        <f>Y219/$F219</f>
        <v/>
      </c>
      <c r="AA219" s="462" t="n"/>
      <c r="AB219" s="462" t="n"/>
      <c r="AC219" s="462" t="n"/>
      <c r="AD219" s="462" t="n"/>
      <c r="AE219" s="462" t="n"/>
      <c r="AF219" s="462" t="n"/>
      <c r="AG219" s="462" t="n"/>
      <c r="AH219" s="462" t="n"/>
      <c r="AI219" s="462" t="n"/>
      <c r="AJ219" s="462" t="n"/>
      <c r="AK219" s="462" t="n"/>
      <c r="AL219" s="462" t="n"/>
      <c r="AM219" s="462" t="n"/>
      <c r="AN219" s="462" t="n"/>
      <c r="AO219" s="462" t="n"/>
      <c r="AP219" s="462" t="n"/>
      <c r="AQ219" s="462" t="n"/>
      <c r="AR219" s="462" t="n"/>
      <c r="AS219" s="462" t="n"/>
      <c r="AT219" s="462" t="n"/>
      <c r="AU219" s="462" t="n"/>
      <c r="AV219" s="462" t="n"/>
      <c r="AW219" s="462" t="n"/>
      <c r="AX219" s="462" t="n"/>
      <c r="AY219" s="462" t="n"/>
      <c r="AZ219" s="462" t="n"/>
      <c r="BA219" s="462" t="n"/>
      <c r="BB219" s="462" t="n"/>
      <c r="BC219" s="462" t="n"/>
      <c r="BD219" s="462" t="n"/>
      <c r="BE219" s="462" t="n"/>
      <c r="BF219" s="462" t="n"/>
      <c r="BG219" s="462" t="n"/>
      <c r="BH219" s="462" t="n"/>
      <c r="BI219" s="462" t="n"/>
      <c r="BJ219" s="462" t="n"/>
      <c r="BK219" s="462" t="n"/>
      <c r="BL219" s="462" t="n"/>
      <c r="BM219" s="462" t="n"/>
      <c r="BN219" s="462" t="n"/>
      <c r="BO219" s="462" t="n"/>
    </row>
    <row r="220" ht="12.75" customHeight="1" s="260">
      <c r="A220" s="446" t="n">
        <v>11</v>
      </c>
      <c r="B220" s="494">
        <f>IF('2. Estimación absorción total'!D49="","",'2. Estimación absorción total'!D49)</f>
        <v/>
      </c>
      <c r="C220" s="495">
        <f>IF(ISNUMBER('2. Estimación absorción total'!E49),'2. Estimación absorción total'!E49,"")</f>
        <v/>
      </c>
      <c r="D220" s="513">
        <f>IF(ISNUMBER('2. Estimación absorción total'!F49),'2. Estimación absorción total'!F49,"")</f>
        <v/>
      </c>
      <c r="E220" s="513">
        <f>IF(ISNUMBER('2. Estimación absorción total'!H49),'2. Estimación absorción total'!H49,"")</f>
        <v/>
      </c>
      <c r="F220" s="513">
        <f>IF(ISNUMBER('2. Estimación absorción total'!G49),'2. Estimación absorción total'!G49,"")</f>
        <v/>
      </c>
      <c r="G220" s="496">
        <f>IF(ISNUMBER(V220),V220,"")</f>
        <v/>
      </c>
      <c r="H220" s="496">
        <f>IF(ISNUMBER(W220),W220,"")</f>
        <v/>
      </c>
      <c r="I220" s="497">
        <f>IF(ISNUMBER(H220*E220),H220*E220,"")</f>
        <v/>
      </c>
      <c r="J220" s="497">
        <f>IF(ISNUMBER(I220/F220),I220/F220,"")</f>
        <v/>
      </c>
      <c r="L220" s="462" t="n"/>
      <c r="N220" s="498">
        <f>C220</f>
        <v/>
      </c>
      <c r="O220" s="498">
        <f>IF(ISNUMBER(N220),N220-$C$17,"")</f>
        <v/>
      </c>
      <c r="P220" s="514">
        <f>IF((VLOOKUP($B220,Tabla_datos_absorciones_por_edades,2,0)*($D220-O220)/20)&gt;0,(VLOOKUP($B220,Tabla_datos_absorciones_por_edades,2,0)*($D220-O220)/20),0)</f>
        <v/>
      </c>
      <c r="Q220" s="514">
        <f>IF((VLOOKUP($B220,Tabla_datos_absorciones_por_edades,2,0)+($D220-O220-20)*((VLOOKUP($B220,Tabla_datos_absorciones_por_edades,3,0)-VLOOKUP($B220,Tabla_datos_absorciones_por_edades,2,0))/5))&gt;0,(VLOOKUP($B220,Tabla_datos_absorciones_por_edades,2,0)+($D220-O220-20)*((VLOOKUP($B220,Tabla_datos_absorciones_por_edades,3,0)-VLOOKUP($B220,Tabla_datos_absorciones_por_edades,2,0))/5)),0)</f>
        <v/>
      </c>
      <c r="R220" s="514">
        <f>IF((VLOOKUP($B220,Tabla_datos_absorciones_por_edades,3,0)+($D220-O220-25)*((VLOOKUP($B220,Tabla_datos_absorciones_por_edades,4,0)-VLOOKUP($B220,Tabla_datos_absorciones_por_edades,3,0))/5)&gt;0),(VLOOKUP($B220,Tabla_datos_absorciones_por_edades,3,0)+($D220-O220-25)*((VLOOKUP($B220,Tabla_datos_absorciones_por_edades,4,0)-VLOOKUP($B220,Tabla_datos_absorciones_por_edades,3,0))/5)),0)</f>
        <v/>
      </c>
      <c r="S220" s="514">
        <f>IF((VLOOKUP($B220,Tabla_datos_absorciones_por_edades,4,0)+($D220-O220-30)*((VLOOKUP($B220,Tabla_datos_absorciones_por_edades,5,0)-VLOOKUP($B220,Tabla_datos_absorciones_por_edades,4,0))/5)&gt;0),(VLOOKUP($B220,Tabla_datos_absorciones_por_edades,4,0)+($D220-O220-30)*((VLOOKUP($B220,Tabla_datos_absorciones_por_edades,5,0)-VLOOKUP($B220,Tabla_datos_absorciones_por_edades,4,0))/5)),0)</f>
        <v/>
      </c>
      <c r="T220" s="514">
        <f>IF((VLOOKUP(B220,Tabla_datos_absorciones_por_edades,5,0)+($D220-O220-35)*((VLOOKUP($B220,Tabla_datos_absorciones_por_edades,6,0)-VLOOKUP($B220,Tabla_datos_absorciones_por_edades,5,0))/5)&gt;0),(VLOOKUP($B220,Tabla_datos_absorciones_por_edades,5,0)+($D220-O220-35)*((VLOOKUP($B220,Tabla_datos_absorciones_por_edades,6,0)-VLOOKUP($B220,Tabla_datos_absorciones_por_edades,5,0))/5)),0)</f>
        <v/>
      </c>
      <c r="U220" s="514">
        <f>IF((VLOOKUP($B220,Tabla_datos_absorciones_por_edades,6,0)*($D220-O220)/40)&gt;0,(VLOOKUP($B220,Tabla_datos_absorciones_por_edades,6,0)*($D220-O220)/40),0)</f>
        <v/>
      </c>
      <c r="V220" s="501">
        <f>IF($D220-O220&lt;20,P220,IF(OR($D220-O220=20,AND($D220-O220&lt;25,$D220-O220&gt;20)),Q220,IF(OR($D220-O220=25,AND($D220-O220&lt;30,$D220-O220&gt;25)),R220,IF(OR($D220-O220=30,AND($D220-O220&lt;35,$D220-O220&gt;30)),S220,IF(OR($D220-O220=35,AND($D220-O220&lt;40,$D220-O220&gt;35)),T220,U220)))))</f>
        <v/>
      </c>
      <c r="W220" s="501">
        <f>V220/2</f>
        <v/>
      </c>
      <c r="X220" s="502">
        <f>(W220*$E220)/$F220</f>
        <v/>
      </c>
      <c r="Y220" s="502">
        <f>W220*$E220</f>
        <v/>
      </c>
      <c r="Z220" s="515">
        <f>Y220/$F220</f>
        <v/>
      </c>
      <c r="AA220" s="462" t="n"/>
      <c r="AB220" s="462" t="n"/>
      <c r="AC220" s="462" t="n"/>
      <c r="AD220" s="462" t="n"/>
      <c r="AE220" s="462" t="n"/>
      <c r="AF220" s="462" t="n"/>
      <c r="AG220" s="462" t="n"/>
      <c r="AH220" s="462" t="n"/>
      <c r="AI220" s="462" t="n"/>
      <c r="AJ220" s="462" t="n"/>
      <c r="AK220" s="462" t="n"/>
      <c r="AL220" s="462" t="n"/>
      <c r="AM220" s="462" t="n"/>
      <c r="AN220" s="462" t="n"/>
      <c r="AO220" s="462" t="n"/>
      <c r="AP220" s="462" t="n"/>
      <c r="AQ220" s="462" t="n"/>
      <c r="AR220" s="462" t="n"/>
      <c r="AS220" s="462" t="n"/>
      <c r="AT220" s="462" t="n"/>
      <c r="AU220" s="462" t="n"/>
      <c r="AV220" s="462" t="n"/>
      <c r="AW220" s="462" t="n"/>
      <c r="AX220" s="462" t="n"/>
      <c r="AY220" s="462" t="n"/>
      <c r="AZ220" s="462" t="n"/>
      <c r="BA220" s="462" t="n"/>
      <c r="BB220" s="462" t="n"/>
      <c r="BC220" s="462" t="n"/>
      <c r="BD220" s="462" t="n"/>
      <c r="BE220" s="462" t="n"/>
      <c r="BF220" s="462" t="n"/>
      <c r="BG220" s="462" t="n"/>
      <c r="BH220" s="462" t="n"/>
      <c r="BI220" s="462" t="n"/>
      <c r="BJ220" s="462" t="n"/>
      <c r="BK220" s="462" t="n"/>
      <c r="BL220" s="462" t="n"/>
      <c r="BM220" s="462" t="n"/>
      <c r="BN220" s="462" t="n"/>
      <c r="BO220" s="462" t="n"/>
    </row>
    <row r="221" ht="12.75" customHeight="1" s="260">
      <c r="A221" s="446" t="n">
        <v>12</v>
      </c>
      <c r="B221" s="494">
        <f>IF('2. Estimación absorción total'!D50="","",'2. Estimación absorción total'!D50)</f>
        <v/>
      </c>
      <c r="C221" s="495">
        <f>IF(ISNUMBER('2. Estimación absorción total'!E50),'2. Estimación absorción total'!E50,"")</f>
        <v/>
      </c>
      <c r="D221" s="513">
        <f>IF(ISNUMBER('2. Estimación absorción total'!F50),'2. Estimación absorción total'!F50,"")</f>
        <v/>
      </c>
      <c r="E221" s="513">
        <f>IF(ISNUMBER('2. Estimación absorción total'!H50),'2. Estimación absorción total'!H50,"")</f>
        <v/>
      </c>
      <c r="F221" s="513">
        <f>IF(ISNUMBER('2. Estimación absorción total'!G50),'2. Estimación absorción total'!G50,"")</f>
        <v/>
      </c>
      <c r="G221" s="496">
        <f>IF(ISNUMBER(V221),V221,"")</f>
        <v/>
      </c>
      <c r="H221" s="496">
        <f>IF(ISNUMBER(W221),W221,"")</f>
        <v/>
      </c>
      <c r="I221" s="497">
        <f>IF(ISNUMBER(H221*E221),H221*E221,"")</f>
        <v/>
      </c>
      <c r="J221" s="497">
        <f>IF(ISNUMBER(I221/F221),I221/F221,"")</f>
        <v/>
      </c>
      <c r="L221" s="462" t="n"/>
      <c r="N221" s="498">
        <f>C221</f>
        <v/>
      </c>
      <c r="O221" s="498">
        <f>IF(ISNUMBER(N221),N221-$C$17,"")</f>
        <v/>
      </c>
      <c r="P221" s="514">
        <f>IF((VLOOKUP($B221,Tabla_datos_absorciones_por_edades,2,0)*($D221-O221)/20)&gt;0,(VLOOKUP($B221,Tabla_datos_absorciones_por_edades,2,0)*($D221-O221)/20),0)</f>
        <v/>
      </c>
      <c r="Q221" s="514">
        <f>IF((VLOOKUP($B221,Tabla_datos_absorciones_por_edades,2,0)+($D221-O221-20)*((VLOOKUP($B221,Tabla_datos_absorciones_por_edades,3,0)-VLOOKUP($B221,Tabla_datos_absorciones_por_edades,2,0))/5))&gt;0,(VLOOKUP($B221,Tabla_datos_absorciones_por_edades,2,0)+($D221-O221-20)*((VLOOKUP($B221,Tabla_datos_absorciones_por_edades,3,0)-VLOOKUP($B221,Tabla_datos_absorciones_por_edades,2,0))/5)),0)</f>
        <v/>
      </c>
      <c r="R221" s="514">
        <f>IF((VLOOKUP($B221,Tabla_datos_absorciones_por_edades,3,0)+($D221-O221-25)*((VLOOKUP($B221,Tabla_datos_absorciones_por_edades,4,0)-VLOOKUP($B221,Tabla_datos_absorciones_por_edades,3,0))/5)&gt;0),(VLOOKUP($B221,Tabla_datos_absorciones_por_edades,3,0)+($D221-O221-25)*((VLOOKUP($B221,Tabla_datos_absorciones_por_edades,4,0)-VLOOKUP($B221,Tabla_datos_absorciones_por_edades,3,0))/5)),0)</f>
        <v/>
      </c>
      <c r="S221" s="514">
        <f>IF((VLOOKUP($B221,Tabla_datos_absorciones_por_edades,4,0)+($D221-O221-30)*((VLOOKUP($B221,Tabla_datos_absorciones_por_edades,5,0)-VLOOKUP($B221,Tabla_datos_absorciones_por_edades,4,0))/5)&gt;0),(VLOOKUP($B221,Tabla_datos_absorciones_por_edades,4,0)+($D221-O221-30)*((VLOOKUP($B221,Tabla_datos_absorciones_por_edades,5,0)-VLOOKUP($B221,Tabla_datos_absorciones_por_edades,4,0))/5)),0)</f>
        <v/>
      </c>
      <c r="T221" s="514">
        <f>IF((VLOOKUP(B221,Tabla_datos_absorciones_por_edades,5,0)+($D221-O221-35)*((VLOOKUP($B221,Tabla_datos_absorciones_por_edades,6,0)-VLOOKUP($B221,Tabla_datos_absorciones_por_edades,5,0))/5)&gt;0),(VLOOKUP($B221,Tabla_datos_absorciones_por_edades,5,0)+($D221-O221-35)*((VLOOKUP($B221,Tabla_datos_absorciones_por_edades,6,0)-VLOOKUP($B221,Tabla_datos_absorciones_por_edades,5,0))/5)),0)</f>
        <v/>
      </c>
      <c r="U221" s="514">
        <f>IF((VLOOKUP($B221,Tabla_datos_absorciones_por_edades,6,0)*($D221-O221)/40)&gt;0,(VLOOKUP($B221,Tabla_datos_absorciones_por_edades,6,0)*($D221-O221)/40),0)</f>
        <v/>
      </c>
      <c r="V221" s="501">
        <f>IF($D221-O221&lt;20,P221,IF(OR($D221-O221=20,AND($D221-O221&lt;25,$D221-O221&gt;20)),Q221,IF(OR($D221-O221=25,AND($D221-O221&lt;30,$D221-O221&gt;25)),R221,IF(OR($D221-O221=30,AND($D221-O221&lt;35,$D221-O221&gt;30)),S221,IF(OR($D221-O221=35,AND($D221-O221&lt;40,$D221-O221&gt;35)),T221,U221)))))</f>
        <v/>
      </c>
      <c r="W221" s="501">
        <f>V221/2</f>
        <v/>
      </c>
      <c r="X221" s="502">
        <f>(W221*$E221)/$F221</f>
        <v/>
      </c>
      <c r="Y221" s="502">
        <f>W221*$E221</f>
        <v/>
      </c>
      <c r="Z221" s="515">
        <f>Y221/$F221</f>
        <v/>
      </c>
      <c r="AA221" s="462" t="n"/>
      <c r="AB221" s="462" t="n"/>
      <c r="AC221" s="462" t="n"/>
      <c r="AD221" s="462" t="n"/>
      <c r="AE221" s="462" t="n"/>
      <c r="AF221" s="462" t="n"/>
      <c r="AG221" s="462" t="n"/>
      <c r="AH221" s="462" t="n"/>
      <c r="AI221" s="462" t="n"/>
      <c r="AJ221" s="462" t="n"/>
      <c r="AK221" s="462" t="n"/>
      <c r="AL221" s="462" t="n"/>
      <c r="AM221" s="462" t="n"/>
      <c r="AN221" s="462" t="n"/>
      <c r="AO221" s="462" t="n"/>
      <c r="AP221" s="462" t="n"/>
      <c r="AQ221" s="462" t="n"/>
      <c r="AR221" s="462" t="n"/>
      <c r="AS221" s="462" t="n"/>
      <c r="AT221" s="462" t="n"/>
      <c r="AU221" s="462" t="n"/>
      <c r="AV221" s="462" t="n"/>
      <c r="AW221" s="462" t="n"/>
      <c r="AX221" s="462" t="n"/>
      <c r="AY221" s="462" t="n"/>
      <c r="AZ221" s="462" t="n"/>
      <c r="BA221" s="462" t="n"/>
      <c r="BB221" s="462" t="n"/>
      <c r="BC221" s="462" t="n"/>
      <c r="BD221" s="462" t="n"/>
      <c r="BE221" s="462" t="n"/>
      <c r="BF221" s="462" t="n"/>
      <c r="BG221" s="462" t="n"/>
      <c r="BH221" s="462" t="n"/>
      <c r="BI221" s="462" t="n"/>
      <c r="BJ221" s="462" t="n"/>
      <c r="BK221" s="462" t="n"/>
      <c r="BL221" s="462" t="n"/>
      <c r="BM221" s="462" t="n"/>
      <c r="BN221" s="462" t="n"/>
      <c r="BO221" s="462" t="n"/>
    </row>
    <row r="222" ht="12.75" customHeight="1" s="260">
      <c r="A222" s="446" t="n">
        <v>13</v>
      </c>
      <c r="B222" s="494">
        <f>IF('2. Estimación absorción total'!D51="","",'2. Estimación absorción total'!D51)</f>
        <v/>
      </c>
      <c r="C222" s="495">
        <f>IF(ISNUMBER('2. Estimación absorción total'!E51),'2. Estimación absorción total'!E51,"")</f>
        <v/>
      </c>
      <c r="D222" s="513">
        <f>IF(ISNUMBER('2. Estimación absorción total'!F51),'2. Estimación absorción total'!F51,"")</f>
        <v/>
      </c>
      <c r="E222" s="513">
        <f>IF(ISNUMBER('2. Estimación absorción total'!H51),'2. Estimación absorción total'!H51,"")</f>
        <v/>
      </c>
      <c r="F222" s="513">
        <f>IF(ISNUMBER('2. Estimación absorción total'!G51),'2. Estimación absorción total'!G51,"")</f>
        <v/>
      </c>
      <c r="G222" s="496">
        <f>IF(ISNUMBER(V222),V222,"")</f>
        <v/>
      </c>
      <c r="H222" s="496">
        <f>IF(ISNUMBER(W222),W222,"")</f>
        <v/>
      </c>
      <c r="I222" s="497">
        <f>IF(ISNUMBER(H222*E222),H222*E222,"")</f>
        <v/>
      </c>
      <c r="J222" s="497">
        <f>IF(ISNUMBER(I222/F222),I222/F222,"")</f>
        <v/>
      </c>
      <c r="L222" s="462" t="n"/>
      <c r="N222" s="498">
        <f>C222</f>
        <v/>
      </c>
      <c r="O222" s="498">
        <f>IF(ISNUMBER(N222),N222-$C$17,"")</f>
        <v/>
      </c>
      <c r="P222" s="514">
        <f>IF((VLOOKUP($B222,Tabla_datos_absorciones_por_edades,2,0)*($D222-O222)/20)&gt;0,(VLOOKUP($B222,Tabla_datos_absorciones_por_edades,2,0)*($D222-O222)/20),0)</f>
        <v/>
      </c>
      <c r="Q222" s="514">
        <f>IF((VLOOKUP($B222,Tabla_datos_absorciones_por_edades,2,0)+($D222-O222-20)*((VLOOKUP($B222,Tabla_datos_absorciones_por_edades,3,0)-VLOOKUP($B222,Tabla_datos_absorciones_por_edades,2,0))/5))&gt;0,(VLOOKUP($B222,Tabla_datos_absorciones_por_edades,2,0)+($D222-O222-20)*((VLOOKUP($B222,Tabla_datos_absorciones_por_edades,3,0)-VLOOKUP($B222,Tabla_datos_absorciones_por_edades,2,0))/5)),0)</f>
        <v/>
      </c>
      <c r="R222" s="514">
        <f>IF((VLOOKUP($B222,Tabla_datos_absorciones_por_edades,3,0)+($D222-O222-25)*((VLOOKUP($B222,Tabla_datos_absorciones_por_edades,4,0)-VLOOKUP($B222,Tabla_datos_absorciones_por_edades,3,0))/5)&gt;0),(VLOOKUP($B222,Tabla_datos_absorciones_por_edades,3,0)+($D222-O222-25)*((VLOOKUP($B222,Tabla_datos_absorciones_por_edades,4,0)-VLOOKUP($B222,Tabla_datos_absorciones_por_edades,3,0))/5)),0)</f>
        <v/>
      </c>
      <c r="S222" s="514">
        <f>IF((VLOOKUP($B222,Tabla_datos_absorciones_por_edades,4,0)+($D222-O222-30)*((VLOOKUP($B222,Tabla_datos_absorciones_por_edades,5,0)-VLOOKUP($B222,Tabla_datos_absorciones_por_edades,4,0))/5)&gt;0),(VLOOKUP($B222,Tabla_datos_absorciones_por_edades,4,0)+($D222-O222-30)*((VLOOKUP($B222,Tabla_datos_absorciones_por_edades,5,0)-VLOOKUP($B222,Tabla_datos_absorciones_por_edades,4,0))/5)),0)</f>
        <v/>
      </c>
      <c r="T222" s="514">
        <f>IF((VLOOKUP(B222,Tabla_datos_absorciones_por_edades,5,0)+($D222-O222-35)*((VLOOKUP($B222,Tabla_datos_absorciones_por_edades,6,0)-VLOOKUP($B222,Tabla_datos_absorciones_por_edades,5,0))/5)&gt;0),(VLOOKUP($B222,Tabla_datos_absorciones_por_edades,5,0)+($D222-O222-35)*((VLOOKUP($B222,Tabla_datos_absorciones_por_edades,6,0)-VLOOKUP($B222,Tabla_datos_absorciones_por_edades,5,0))/5)),0)</f>
        <v/>
      </c>
      <c r="U222" s="514">
        <f>IF((VLOOKUP($B222,Tabla_datos_absorciones_por_edades,6,0)*($D222-O222)/40)&gt;0,(VLOOKUP($B222,Tabla_datos_absorciones_por_edades,6,0)*($D222-O222)/40),0)</f>
        <v/>
      </c>
      <c r="V222" s="501">
        <f>IF($D222-O222&lt;20,P222,IF(OR($D222-O222=20,AND($D222-O222&lt;25,$D222-O222&gt;20)),Q222,IF(OR($D222-O222=25,AND($D222-O222&lt;30,$D222-O222&gt;25)),R222,IF(OR($D222-O222=30,AND($D222-O222&lt;35,$D222-O222&gt;30)),S222,IF(OR($D222-O222=35,AND($D222-O222&lt;40,$D222-O222&gt;35)),T222,U222)))))</f>
        <v/>
      </c>
      <c r="W222" s="501">
        <f>V222/2</f>
        <v/>
      </c>
      <c r="X222" s="502">
        <f>(W222*$E222)/$F222</f>
        <v/>
      </c>
      <c r="Y222" s="502">
        <f>W222*$E222</f>
        <v/>
      </c>
      <c r="Z222" s="515">
        <f>Y222/$F222</f>
        <v/>
      </c>
      <c r="AA222" s="462" t="n"/>
      <c r="AB222" s="462" t="n"/>
      <c r="AC222" s="462" t="n"/>
      <c r="AD222" s="462" t="n"/>
      <c r="AE222" s="462" t="n"/>
      <c r="AF222" s="462" t="n"/>
      <c r="AG222" s="462" t="n"/>
      <c r="AH222" s="462" t="n"/>
      <c r="AI222" s="462" t="n"/>
      <c r="AJ222" s="462" t="n"/>
      <c r="AK222" s="462" t="n"/>
      <c r="AL222" s="462" t="n"/>
      <c r="AM222" s="462" t="n"/>
      <c r="AN222" s="462" t="n"/>
      <c r="AO222" s="462" t="n"/>
      <c r="AP222" s="462" t="n"/>
      <c r="AQ222" s="462" t="n"/>
      <c r="AR222" s="462" t="n"/>
      <c r="AS222" s="462" t="n"/>
      <c r="AT222" s="462" t="n"/>
      <c r="AU222" s="462" t="n"/>
      <c r="AV222" s="462" t="n"/>
      <c r="AW222" s="462" t="n"/>
      <c r="AX222" s="462" t="n"/>
      <c r="AY222" s="462" t="n"/>
      <c r="AZ222" s="462" t="n"/>
      <c r="BA222" s="462" t="n"/>
      <c r="BB222" s="462" t="n"/>
      <c r="BC222" s="462" t="n"/>
      <c r="BD222" s="462" t="n"/>
      <c r="BE222" s="462" t="n"/>
      <c r="BF222" s="462" t="n"/>
      <c r="BG222" s="462" t="n"/>
      <c r="BH222" s="462" t="n"/>
      <c r="BI222" s="462" t="n"/>
      <c r="BJ222" s="462" t="n"/>
      <c r="BK222" s="462" t="n"/>
      <c r="BL222" s="462" t="n"/>
      <c r="BM222" s="462" t="n"/>
      <c r="BN222" s="462" t="n"/>
      <c r="BO222" s="462" t="n"/>
    </row>
    <row r="223" ht="12.75" customHeight="1" s="260">
      <c r="A223" s="446" t="n">
        <v>14</v>
      </c>
      <c r="B223" s="494">
        <f>IF('2. Estimación absorción total'!D52="","",'2. Estimación absorción total'!D52)</f>
        <v/>
      </c>
      <c r="C223" s="495">
        <f>IF(ISNUMBER('2. Estimación absorción total'!E52),'2. Estimación absorción total'!E52,"")</f>
        <v/>
      </c>
      <c r="D223" s="513">
        <f>IF(ISNUMBER('2. Estimación absorción total'!F52),'2. Estimación absorción total'!F52,"")</f>
        <v/>
      </c>
      <c r="E223" s="513">
        <f>IF(ISNUMBER('2. Estimación absorción total'!H52),'2. Estimación absorción total'!H52,"")</f>
        <v/>
      </c>
      <c r="F223" s="513">
        <f>IF(ISNUMBER('2. Estimación absorción total'!G52),'2. Estimación absorción total'!G52,"")</f>
        <v/>
      </c>
      <c r="G223" s="496">
        <f>IF(ISNUMBER(V223),V223,"")</f>
        <v/>
      </c>
      <c r="H223" s="496">
        <f>IF(ISNUMBER(W223),W223,"")</f>
        <v/>
      </c>
      <c r="I223" s="497">
        <f>IF(ISNUMBER(H223*E223),H223*E223,"")</f>
        <v/>
      </c>
      <c r="J223" s="497">
        <f>IF(ISNUMBER(I223/F223),I223/F223,"")</f>
        <v/>
      </c>
      <c r="L223" s="462" t="n"/>
      <c r="N223" s="498">
        <f>C223</f>
        <v/>
      </c>
      <c r="O223" s="498">
        <f>IF(ISNUMBER(N223),N223-$C$17,"")</f>
        <v/>
      </c>
      <c r="P223" s="514">
        <f>IF((VLOOKUP($B223,Tabla_datos_absorciones_por_edades,2,0)*($D223-O223)/20)&gt;0,(VLOOKUP($B223,Tabla_datos_absorciones_por_edades,2,0)*($D223-O223)/20),0)</f>
        <v/>
      </c>
      <c r="Q223" s="514">
        <f>IF((VLOOKUP($B223,Tabla_datos_absorciones_por_edades,2,0)+($D223-O223-20)*((VLOOKUP($B223,Tabla_datos_absorciones_por_edades,3,0)-VLOOKUP($B223,Tabla_datos_absorciones_por_edades,2,0))/5))&gt;0,(VLOOKUP($B223,Tabla_datos_absorciones_por_edades,2,0)+($D223-O223-20)*((VLOOKUP($B223,Tabla_datos_absorciones_por_edades,3,0)-VLOOKUP($B223,Tabla_datos_absorciones_por_edades,2,0))/5)),0)</f>
        <v/>
      </c>
      <c r="R223" s="514">
        <f>IF((VLOOKUP($B223,Tabla_datos_absorciones_por_edades,3,0)+($D223-O223-25)*((VLOOKUP($B223,Tabla_datos_absorciones_por_edades,4,0)-VLOOKUP($B223,Tabla_datos_absorciones_por_edades,3,0))/5)&gt;0),(VLOOKUP($B223,Tabla_datos_absorciones_por_edades,3,0)+($D223-O223-25)*((VLOOKUP($B223,Tabla_datos_absorciones_por_edades,4,0)-VLOOKUP($B223,Tabla_datos_absorciones_por_edades,3,0))/5)),0)</f>
        <v/>
      </c>
      <c r="S223" s="514">
        <f>IF((VLOOKUP($B223,Tabla_datos_absorciones_por_edades,4,0)+($D223-O223-30)*((VLOOKUP($B223,Tabla_datos_absorciones_por_edades,5,0)-VLOOKUP($B223,Tabla_datos_absorciones_por_edades,4,0))/5)&gt;0),(VLOOKUP($B223,Tabla_datos_absorciones_por_edades,4,0)+($D223-O223-30)*((VLOOKUP($B223,Tabla_datos_absorciones_por_edades,5,0)-VLOOKUP($B223,Tabla_datos_absorciones_por_edades,4,0))/5)),0)</f>
        <v/>
      </c>
      <c r="T223" s="514">
        <f>IF((VLOOKUP(B223,Tabla_datos_absorciones_por_edades,5,0)+($D223-O223-35)*((VLOOKUP($B223,Tabla_datos_absorciones_por_edades,6,0)-VLOOKUP($B223,Tabla_datos_absorciones_por_edades,5,0))/5)&gt;0),(VLOOKUP($B223,Tabla_datos_absorciones_por_edades,5,0)+($D223-O223-35)*((VLOOKUP($B223,Tabla_datos_absorciones_por_edades,6,0)-VLOOKUP($B223,Tabla_datos_absorciones_por_edades,5,0))/5)),0)</f>
        <v/>
      </c>
      <c r="U223" s="514">
        <f>IF((VLOOKUP($B223,Tabla_datos_absorciones_por_edades,6,0)*($D223-O223)/40)&gt;0,(VLOOKUP($B223,Tabla_datos_absorciones_por_edades,6,0)*($D223-O223)/40),0)</f>
        <v/>
      </c>
      <c r="V223" s="501">
        <f>IF($D223-O223&lt;20,P223,IF(OR($D223-O223=20,AND($D223-O223&lt;25,$D223-O223&gt;20)),Q223,IF(OR($D223-O223=25,AND($D223-O223&lt;30,$D223-O223&gt;25)),R223,IF(OR($D223-O223=30,AND($D223-O223&lt;35,$D223-O223&gt;30)),S223,IF(OR($D223-O223=35,AND($D223-O223&lt;40,$D223-O223&gt;35)),T223,U223)))))</f>
        <v/>
      </c>
      <c r="W223" s="501">
        <f>V223/2</f>
        <v/>
      </c>
      <c r="X223" s="502">
        <f>(W223*$E223)/$F223</f>
        <v/>
      </c>
      <c r="Y223" s="502">
        <f>W223*$E223</f>
        <v/>
      </c>
      <c r="Z223" s="515">
        <f>Y223/$F223</f>
        <v/>
      </c>
      <c r="AA223" s="462" t="n"/>
      <c r="AB223" s="462" t="n"/>
      <c r="AC223" s="462" t="n"/>
      <c r="AD223" s="462" t="n"/>
      <c r="AE223" s="462" t="n"/>
      <c r="AF223" s="462" t="n"/>
      <c r="AG223" s="462" t="n"/>
      <c r="AH223" s="462" t="n"/>
      <c r="AI223" s="462" t="n"/>
      <c r="AJ223" s="462" t="n"/>
      <c r="AK223" s="462" t="n"/>
      <c r="AL223" s="462" t="n"/>
      <c r="AM223" s="462" t="n"/>
      <c r="AN223" s="462" t="n"/>
      <c r="AO223" s="462" t="n"/>
      <c r="AP223" s="462" t="n"/>
      <c r="AQ223" s="462" t="n"/>
      <c r="AR223" s="462" t="n"/>
      <c r="AS223" s="462" t="n"/>
      <c r="AT223" s="462" t="n"/>
      <c r="AU223" s="462" t="n"/>
      <c r="AV223" s="462" t="n"/>
      <c r="AW223" s="462" t="n"/>
      <c r="AX223" s="462" t="n"/>
      <c r="AY223" s="462" t="n"/>
      <c r="AZ223" s="462" t="n"/>
      <c r="BA223" s="462" t="n"/>
      <c r="BB223" s="462" t="n"/>
      <c r="BC223" s="462" t="n"/>
      <c r="BD223" s="462" t="n"/>
      <c r="BE223" s="462" t="n"/>
      <c r="BF223" s="462" t="n"/>
      <c r="BG223" s="462" t="n"/>
      <c r="BH223" s="462" t="n"/>
      <c r="BI223" s="462" t="n"/>
      <c r="BJ223" s="462" t="n"/>
      <c r="BK223" s="462" t="n"/>
      <c r="BL223" s="462" t="n"/>
      <c r="BM223" s="462" t="n"/>
      <c r="BN223" s="462" t="n"/>
      <c r="BO223" s="462" t="n"/>
    </row>
    <row r="224" ht="12.75" customHeight="1" s="260">
      <c r="A224" s="446" t="n">
        <v>15</v>
      </c>
      <c r="B224" s="494">
        <f>IF('2. Estimación absorción total'!D53="","",'2. Estimación absorción total'!D53)</f>
        <v/>
      </c>
      <c r="C224" s="495">
        <f>IF(ISNUMBER('2. Estimación absorción total'!E53),'2. Estimación absorción total'!E53,"")</f>
        <v/>
      </c>
      <c r="D224" s="513">
        <f>IF(ISNUMBER('2. Estimación absorción total'!F53),'2. Estimación absorción total'!F53,"")</f>
        <v/>
      </c>
      <c r="E224" s="513">
        <f>IF(ISNUMBER('2. Estimación absorción total'!H53),'2. Estimación absorción total'!H53,"")</f>
        <v/>
      </c>
      <c r="F224" s="513">
        <f>IF(ISNUMBER('2. Estimación absorción total'!G53),'2. Estimación absorción total'!G53,"")</f>
        <v/>
      </c>
      <c r="G224" s="496">
        <f>IF(ISNUMBER(V224),V224,"")</f>
        <v/>
      </c>
      <c r="H224" s="496">
        <f>IF(ISNUMBER(W224),W224,"")</f>
        <v/>
      </c>
      <c r="I224" s="497">
        <f>IF(ISNUMBER(H224*E224),H224*E224,"")</f>
        <v/>
      </c>
      <c r="J224" s="497">
        <f>IF(ISNUMBER(I224/F224),I224/F224,"")</f>
        <v/>
      </c>
      <c r="L224" s="462" t="n"/>
      <c r="N224" s="498">
        <f>C224</f>
        <v/>
      </c>
      <c r="O224" s="498">
        <f>IF(ISNUMBER(N224),N224-$C$17,"")</f>
        <v/>
      </c>
      <c r="P224" s="514">
        <f>IF((VLOOKUP($B224,Tabla_datos_absorciones_por_edades,2,0)*($D224-O224)/20)&gt;0,(VLOOKUP($B224,Tabla_datos_absorciones_por_edades,2,0)*($D224-O224)/20),0)</f>
        <v/>
      </c>
      <c r="Q224" s="514">
        <f>IF((VLOOKUP($B224,Tabla_datos_absorciones_por_edades,2,0)+($D224-O224-20)*((VLOOKUP($B224,Tabla_datos_absorciones_por_edades,3,0)-VLOOKUP($B224,Tabla_datos_absorciones_por_edades,2,0))/5))&gt;0,(VLOOKUP($B224,Tabla_datos_absorciones_por_edades,2,0)+($D224-O224-20)*((VLOOKUP($B224,Tabla_datos_absorciones_por_edades,3,0)-VLOOKUP($B224,Tabla_datos_absorciones_por_edades,2,0))/5)),0)</f>
        <v/>
      </c>
      <c r="R224" s="514">
        <f>IF((VLOOKUP($B224,Tabla_datos_absorciones_por_edades,3,0)+($D224-O224-25)*((VLOOKUP($B224,Tabla_datos_absorciones_por_edades,4,0)-VLOOKUP($B224,Tabla_datos_absorciones_por_edades,3,0))/5)&gt;0),(VLOOKUP($B224,Tabla_datos_absorciones_por_edades,3,0)+($D224-O224-25)*((VLOOKUP($B224,Tabla_datos_absorciones_por_edades,4,0)-VLOOKUP($B224,Tabla_datos_absorciones_por_edades,3,0))/5)),0)</f>
        <v/>
      </c>
      <c r="S224" s="514">
        <f>IF((VLOOKUP($B224,Tabla_datos_absorciones_por_edades,4,0)+($D224-O224-30)*((VLOOKUP($B224,Tabla_datos_absorciones_por_edades,5,0)-VLOOKUP($B224,Tabla_datos_absorciones_por_edades,4,0))/5)&gt;0),(VLOOKUP($B224,Tabla_datos_absorciones_por_edades,4,0)+($D224-O224-30)*((VLOOKUP($B224,Tabla_datos_absorciones_por_edades,5,0)-VLOOKUP($B224,Tabla_datos_absorciones_por_edades,4,0))/5)),0)</f>
        <v/>
      </c>
      <c r="T224" s="514">
        <f>IF((VLOOKUP(B224,Tabla_datos_absorciones_por_edades,5,0)+($D224-O224-35)*((VLOOKUP($B224,Tabla_datos_absorciones_por_edades,6,0)-VLOOKUP($B224,Tabla_datos_absorciones_por_edades,5,0))/5)&gt;0),(VLOOKUP($B224,Tabla_datos_absorciones_por_edades,5,0)+($D224-O224-35)*((VLOOKUP($B224,Tabla_datos_absorciones_por_edades,6,0)-VLOOKUP($B224,Tabla_datos_absorciones_por_edades,5,0))/5)),0)</f>
        <v/>
      </c>
      <c r="U224" s="514">
        <f>IF((VLOOKUP($B224,Tabla_datos_absorciones_por_edades,6,0)*($D224-O224)/40)&gt;0,(VLOOKUP($B224,Tabla_datos_absorciones_por_edades,6,0)*($D224-O224)/40),0)</f>
        <v/>
      </c>
      <c r="V224" s="501">
        <f>IF($D224-O224&lt;20,P224,IF(OR($D224-O224=20,AND($D224-O224&lt;25,$D224-O224&gt;20)),Q224,IF(OR($D224-O224=25,AND($D224-O224&lt;30,$D224-O224&gt;25)),R224,IF(OR($D224-O224=30,AND($D224-O224&lt;35,$D224-O224&gt;30)),S224,IF(OR($D224-O224=35,AND($D224-O224&lt;40,$D224-O224&gt;35)),T224,U224)))))</f>
        <v/>
      </c>
      <c r="W224" s="501">
        <f>V224/2</f>
        <v/>
      </c>
      <c r="X224" s="502">
        <f>(W224*$E224)/$F224</f>
        <v/>
      </c>
      <c r="Y224" s="502">
        <f>W224*$E224</f>
        <v/>
      </c>
      <c r="Z224" s="515">
        <f>Y224/$F224</f>
        <v/>
      </c>
      <c r="AA224" s="462" t="n"/>
      <c r="AB224" s="462" t="n"/>
      <c r="AC224" s="462" t="n"/>
      <c r="AD224" s="462" t="n"/>
      <c r="AE224" s="462" t="n"/>
      <c r="AF224" s="462" t="n"/>
      <c r="AG224" s="462" t="n"/>
      <c r="AH224" s="462" t="n"/>
      <c r="AI224" s="462" t="n"/>
      <c r="AJ224" s="462" t="n"/>
      <c r="AK224" s="462" t="n"/>
      <c r="AL224" s="462" t="n"/>
      <c r="AM224" s="462" t="n"/>
      <c r="AN224" s="462" t="n"/>
      <c r="AO224" s="462" t="n"/>
      <c r="AP224" s="462" t="n"/>
      <c r="AQ224" s="462" t="n"/>
      <c r="AR224" s="462" t="n"/>
      <c r="AS224" s="462" t="n"/>
      <c r="AT224" s="462" t="n"/>
      <c r="AU224" s="462" t="n"/>
      <c r="AV224" s="462" t="n"/>
      <c r="AW224" s="462" t="n"/>
      <c r="AX224" s="462" t="n"/>
      <c r="AY224" s="462" t="n"/>
      <c r="AZ224" s="462" t="n"/>
      <c r="BA224" s="462" t="n"/>
      <c r="BB224" s="462" t="n"/>
      <c r="BC224" s="462" t="n"/>
      <c r="BD224" s="462" t="n"/>
      <c r="BE224" s="462" t="n"/>
      <c r="BF224" s="462" t="n"/>
      <c r="BG224" s="462" t="n"/>
      <c r="BH224" s="462" t="n"/>
      <c r="BI224" s="462" t="n"/>
      <c r="BJ224" s="462" t="n"/>
      <c r="BK224" s="462" t="n"/>
      <c r="BL224" s="462" t="n"/>
      <c r="BM224" s="462" t="n"/>
      <c r="BN224" s="462" t="n"/>
      <c r="BO224" s="462" t="n"/>
    </row>
    <row r="225" ht="12.75" customFormat="1" customHeight="1" s="446">
      <c r="C225" s="467" t="n"/>
      <c r="F225" s="516">
        <f>IF(ISNUMBER(SUM(F210:F224)),SUM(F210:F224),"")</f>
        <v/>
      </c>
      <c r="G225" s="462" t="n"/>
      <c r="I225" s="516">
        <f>IF(ISNUMBER(SUM(I210:I224)),SUM(I210:I224),"")</f>
        <v/>
      </c>
      <c r="J225" s="517">
        <f>I225/F225</f>
        <v/>
      </c>
      <c r="L225" s="462" t="n"/>
      <c r="Z225" s="462" t="n"/>
      <c r="AA225" s="462" t="n"/>
      <c r="AB225" s="462" t="n"/>
      <c r="AC225" s="462" t="n"/>
      <c r="AD225" s="462" t="n"/>
      <c r="AE225" s="462" t="n"/>
      <c r="AF225" s="462" t="n"/>
      <c r="AG225" s="462" t="n"/>
      <c r="AH225" s="462" t="n"/>
      <c r="AI225" s="462" t="n"/>
      <c r="AJ225" s="462" t="n"/>
      <c r="AK225" s="462" t="n"/>
      <c r="AL225" s="462" t="n"/>
      <c r="AM225" s="462" t="n"/>
      <c r="AN225" s="462" t="n"/>
      <c r="AO225" s="462" t="n"/>
      <c r="AP225" s="462" t="n"/>
      <c r="AQ225" s="462" t="n"/>
      <c r="AR225" s="462" t="n"/>
      <c r="AS225" s="462" t="n"/>
      <c r="AT225" s="462" t="n"/>
      <c r="AU225" s="462" t="n"/>
      <c r="AV225" s="462" t="n"/>
      <c r="AW225" s="462" t="n"/>
      <c r="AX225" s="462" t="n"/>
      <c r="AY225" s="462" t="n"/>
      <c r="AZ225" s="462" t="n"/>
      <c r="BA225" s="462" t="n"/>
      <c r="BB225" s="462" t="n"/>
      <c r="BC225" s="462" t="n"/>
      <c r="BD225" s="462" t="n"/>
      <c r="BE225" s="462" t="n"/>
      <c r="BF225" s="462" t="n"/>
      <c r="BG225" s="462" t="n"/>
      <c r="BH225" s="462" t="n"/>
      <c r="BI225" s="462" t="n"/>
      <c r="BJ225" s="462" t="n"/>
      <c r="BK225" s="462" t="n"/>
      <c r="BL225" s="462" t="n"/>
      <c r="BM225" s="462" t="n"/>
      <c r="BN225" s="462" t="n"/>
      <c r="BO225" s="462" t="n"/>
    </row>
    <row r="226" ht="12.75" customFormat="1" customHeight="1" s="446">
      <c r="C226" s="467" t="n"/>
      <c r="L226" s="462" t="n"/>
      <c r="M226" s="462" t="n"/>
      <c r="N226" s="462" t="n"/>
      <c r="O226" s="462" t="n"/>
      <c r="P226" s="462" t="n"/>
      <c r="Q226" s="462" t="n"/>
      <c r="R226" s="462" t="n"/>
      <c r="S226" s="462" t="n"/>
      <c r="T226" s="462" t="n"/>
      <c r="U226" s="462" t="n"/>
      <c r="V226" s="462" t="n"/>
      <c r="W226" s="462" t="n"/>
      <c r="X226" s="462" t="n"/>
      <c r="Y226" s="462" t="n"/>
      <c r="Z226" s="462" t="n"/>
      <c r="AA226" s="462" t="n"/>
      <c r="AB226" s="462" t="n"/>
      <c r="AC226" s="462" t="n"/>
      <c r="AD226" s="462" t="n"/>
      <c r="AE226" s="462" t="n"/>
      <c r="AF226" s="462" t="n"/>
      <c r="AG226" s="462" t="n"/>
      <c r="AH226" s="462" t="n"/>
      <c r="AI226" s="462" t="n"/>
      <c r="AJ226" s="462" t="n"/>
      <c r="AK226" s="462" t="n"/>
      <c r="AL226" s="462" t="n"/>
      <c r="AM226" s="462" t="n"/>
      <c r="AN226" s="462" t="n"/>
      <c r="AO226" s="462" t="n"/>
      <c r="AP226" s="462" t="n"/>
      <c r="AQ226" s="462" t="n"/>
      <c r="AR226" s="462" t="n"/>
      <c r="AS226" s="462" t="n"/>
      <c r="AT226" s="462" t="n"/>
      <c r="AU226" s="462" t="n"/>
      <c r="AV226" s="462" t="n"/>
      <c r="AW226" s="462" t="n"/>
      <c r="AX226" s="462" t="n"/>
      <c r="AY226" s="462" t="n"/>
      <c r="AZ226" s="462" t="n"/>
      <c r="BA226" s="462" t="n"/>
      <c r="BB226" s="462" t="n"/>
      <c r="BC226" s="462" t="n"/>
      <c r="BD226" s="462" t="n"/>
      <c r="BE226" s="462" t="n"/>
      <c r="BF226" s="462" t="n"/>
      <c r="BG226" s="462" t="n"/>
      <c r="BH226" s="462" t="n"/>
      <c r="BI226" s="462" t="n"/>
      <c r="BJ226" s="462" t="n"/>
      <c r="BK226" s="462" t="n"/>
      <c r="BL226" s="462" t="n"/>
      <c r="BM226" s="462" t="n"/>
      <c r="BN226" s="462" t="n"/>
      <c r="BO226" s="462" t="n"/>
    </row>
    <row r="227" ht="12.75" customFormat="1" customHeight="1" s="446">
      <c r="C227" s="503">
        <f>C17</f>
        <v/>
      </c>
      <c r="D227" s="493">
        <f>F16</f>
        <v/>
      </c>
      <c r="E227" s="493">
        <f>G16</f>
        <v/>
      </c>
      <c r="F227" s="493">
        <f>H16</f>
        <v/>
      </c>
      <c r="L227" s="462" t="n"/>
      <c r="M227" s="462" t="n"/>
      <c r="N227" s="462" t="n"/>
      <c r="O227" s="462" t="n"/>
      <c r="P227" s="462" t="n"/>
      <c r="Q227" s="462" t="n"/>
      <c r="R227" s="462" t="n"/>
      <c r="S227" s="462" t="n"/>
      <c r="T227" s="462" t="n"/>
      <c r="U227" s="462" t="n"/>
      <c r="V227" s="462" t="n"/>
      <c r="W227" s="462" t="n"/>
      <c r="X227" s="462" t="n"/>
      <c r="Y227" s="462" t="n"/>
      <c r="Z227" s="462" t="n"/>
      <c r="AA227" s="462" t="n"/>
      <c r="AB227" s="462" t="n"/>
      <c r="AC227" s="462" t="n"/>
      <c r="AD227" s="462" t="n"/>
      <c r="AE227" s="462" t="n"/>
      <c r="AF227" s="462" t="n"/>
      <c r="AG227" s="462" t="n"/>
      <c r="AH227" s="462" t="n"/>
      <c r="AI227" s="462" t="n"/>
      <c r="AJ227" s="462" t="n"/>
      <c r="AK227" s="462" t="n"/>
      <c r="AL227" s="462" t="n"/>
      <c r="AM227" s="462" t="n"/>
      <c r="AN227" s="462" t="n"/>
      <c r="AO227" s="462" t="n"/>
      <c r="AP227" s="462" t="n"/>
      <c r="AQ227" s="462" t="n"/>
      <c r="AR227" s="462" t="n"/>
      <c r="AS227" s="462" t="n"/>
      <c r="AT227" s="462" t="n"/>
      <c r="AU227" s="462" t="n"/>
      <c r="AV227" s="462" t="n"/>
      <c r="AW227" s="462" t="n"/>
      <c r="AX227" s="462" t="n"/>
      <c r="AY227" s="462" t="n"/>
      <c r="AZ227" s="462" t="n"/>
      <c r="BA227" s="462" t="n"/>
      <c r="BB227" s="462" t="n"/>
      <c r="BC227" s="462" t="n"/>
      <c r="BD227" s="462" t="n"/>
      <c r="BE227" s="462" t="n"/>
      <c r="BF227" s="462" t="n"/>
      <c r="BG227" s="462" t="n"/>
      <c r="BH227" s="462" t="n"/>
      <c r="BI227" s="462" t="n"/>
      <c r="BJ227" s="462" t="n"/>
      <c r="BK227" s="462" t="n"/>
      <c r="BL227" s="462" t="n"/>
      <c r="BM227" s="462" t="n"/>
      <c r="BN227" s="462" t="n"/>
      <c r="BO227" s="462" t="n"/>
    </row>
    <row r="228" ht="12.75" customFormat="1" customHeight="1" s="446">
      <c r="C228" s="504" t="inlineStr">
        <is>
          <t>Plant. Año inic 1 - B1</t>
        </is>
      </c>
      <c r="D228" s="504" t="inlineStr">
        <is>
          <t>Plant. Año 2 - A2</t>
        </is>
      </c>
      <c r="E228" s="504" t="inlineStr">
        <is>
          <t>Plant. Año 3 - A2</t>
        </is>
      </c>
      <c r="F228" s="504" t="inlineStr">
        <is>
          <t>Plant. Año 4 - A2</t>
        </is>
      </c>
      <c r="L228" s="462" t="n"/>
      <c r="M228" s="462" t="n"/>
      <c r="N228" s="462" t="n"/>
      <c r="O228" s="462" t="n"/>
      <c r="P228" s="462" t="n"/>
      <c r="Q228" s="462" t="n"/>
      <c r="R228" s="462" t="n"/>
      <c r="S228" s="462" t="n"/>
      <c r="T228" s="462" t="n"/>
      <c r="U228" s="462" t="n"/>
      <c r="V228" s="462" t="n"/>
      <c r="W228" s="462" t="n"/>
      <c r="X228" s="462" t="n"/>
      <c r="Y228" s="462" t="n"/>
      <c r="Z228" s="462" t="n"/>
      <c r="AA228" s="462" t="n"/>
      <c r="AB228" s="462" t="n"/>
      <c r="AC228" s="462" t="n"/>
      <c r="AD228" s="462" t="n"/>
      <c r="AE228" s="462" t="n"/>
      <c r="AF228" s="462" t="n"/>
      <c r="AG228" s="462" t="n"/>
      <c r="AH228" s="462" t="n"/>
      <c r="AI228" s="462" t="n"/>
      <c r="AJ228" s="462" t="n"/>
      <c r="AK228" s="462" t="n"/>
      <c r="AL228" s="462" t="n"/>
      <c r="AM228" s="462" t="n"/>
      <c r="AN228" s="462" t="n"/>
      <c r="AO228" s="462" t="n"/>
      <c r="AP228" s="462" t="n"/>
      <c r="AQ228" s="462" t="n"/>
      <c r="AR228" s="462" t="n"/>
      <c r="AS228" s="462" t="n"/>
      <c r="AT228" s="462" t="n"/>
      <c r="AU228" s="462" t="n"/>
      <c r="AV228" s="462" t="n"/>
      <c r="AW228" s="462" t="n"/>
      <c r="AX228" s="462" t="n"/>
      <c r="AY228" s="462" t="n"/>
      <c r="AZ228" s="462" t="n"/>
      <c r="BA228" s="462" t="n"/>
      <c r="BB228" s="462" t="n"/>
      <c r="BC228" s="462" t="n"/>
      <c r="BD228" s="462" t="n"/>
      <c r="BE228" s="462" t="n"/>
      <c r="BF228" s="462" t="n"/>
      <c r="BG228" s="462" t="n"/>
      <c r="BH228" s="462" t="n"/>
      <c r="BI228" s="462" t="n"/>
      <c r="BJ228" s="462" t="n"/>
      <c r="BK228" s="462" t="n"/>
      <c r="BL228" s="462" t="n"/>
      <c r="BM228" s="462" t="n"/>
      <c r="BN228" s="462" t="n"/>
      <c r="BO228" s="462" t="n"/>
    </row>
    <row r="229" ht="14.25" customFormat="1" customHeight="1" s="446">
      <c r="C229" s="493" t="inlineStr">
        <is>
          <t>t CO2</t>
        </is>
      </c>
      <c r="D229" s="493" t="inlineStr">
        <is>
          <t>t CO2</t>
        </is>
      </c>
      <c r="E229" s="493" t="inlineStr">
        <is>
          <t>t CO2</t>
        </is>
      </c>
      <c r="F229" s="493" t="inlineStr">
        <is>
          <t>t CO2</t>
        </is>
      </c>
      <c r="L229" s="462" t="n"/>
      <c r="M229" s="462" t="n"/>
      <c r="N229" s="462" t="n"/>
      <c r="O229" s="462" t="n"/>
      <c r="P229" s="462" t="n"/>
      <c r="Q229" s="462" t="n"/>
      <c r="R229" s="462" t="n"/>
      <c r="S229" s="462" t="n"/>
      <c r="T229" s="462" t="n"/>
      <c r="U229" s="462" t="n"/>
      <c r="V229" s="462" t="n"/>
      <c r="W229" s="462" t="n"/>
      <c r="X229" s="462" t="n"/>
      <c r="Y229" s="462" t="n"/>
      <c r="Z229" s="462" t="n"/>
      <c r="AA229" s="462" t="n"/>
      <c r="AB229" s="462" t="n"/>
      <c r="AC229" s="462" t="n"/>
      <c r="AD229" s="462" t="n"/>
      <c r="AE229" s="462" t="n"/>
      <c r="AF229" s="462" t="n"/>
      <c r="AG229" s="462" t="n"/>
      <c r="AH229" s="462" t="n"/>
      <c r="AI229" s="462" t="n"/>
      <c r="AJ229" s="462" t="n"/>
      <c r="AK229" s="462" t="n"/>
      <c r="AL229" s="462" t="n"/>
      <c r="AM229" s="462" t="n"/>
      <c r="AN229" s="462" t="n"/>
      <c r="AO229" s="462" t="n"/>
      <c r="AP229" s="462" t="n"/>
      <c r="AQ229" s="462" t="n"/>
      <c r="AR229" s="462" t="n"/>
      <c r="AS229" s="462" t="n"/>
      <c r="AT229" s="462" t="n"/>
      <c r="AU229" s="462" t="n"/>
      <c r="AV229" s="462" t="n"/>
      <c r="AW229" s="462" t="n"/>
      <c r="AX229" s="462" t="n"/>
      <c r="AY229" s="462" t="n"/>
      <c r="AZ229" s="462" t="n"/>
      <c r="BA229" s="462" t="n"/>
      <c r="BB229" s="462" t="n"/>
      <c r="BC229" s="462" t="n"/>
      <c r="BD229" s="462" t="n"/>
      <c r="BE229" s="462" t="n"/>
      <c r="BF229" s="462" t="n"/>
      <c r="BG229" s="462" t="n"/>
      <c r="BH229" s="462" t="n"/>
      <c r="BI229" s="462" t="n"/>
      <c r="BJ229" s="462" t="n"/>
      <c r="BK229" s="462" t="n"/>
      <c r="BL229" s="462" t="n"/>
      <c r="BM229" s="462" t="n"/>
      <c r="BN229" s="462" t="n"/>
      <c r="BO229" s="462" t="n"/>
    </row>
    <row r="230" ht="12.75" customFormat="1" customHeight="1" s="446">
      <c r="C230" s="505">
        <f>SUMIFS($Y$210:$Y$224,$N$210:$N$224,$C$227)</f>
        <v/>
      </c>
      <c r="D230" s="505">
        <f>SUMIFS($Y$210:$Y$224,$N$210:$N$224,$D$227)</f>
        <v/>
      </c>
      <c r="E230" s="505">
        <f>SUMIFS($Y$210:$Y$224,$N$210:$N$224,$E$227)</f>
        <v/>
      </c>
      <c r="F230" s="505">
        <f>SUMIFS($Y$210:$Y$224,$N$210:$N$224,$F$227)</f>
        <v/>
      </c>
      <c r="G230" s="506" t="inlineStr">
        <is>
          <t>NO Redondeo a 0 decimales hasta el sumatorio final</t>
        </is>
      </c>
      <c r="L230" s="462" t="n"/>
      <c r="M230" s="462" t="n"/>
      <c r="N230" s="462" t="n"/>
      <c r="O230" s="462" t="n"/>
      <c r="P230" s="462" t="n"/>
      <c r="Q230" s="462" t="n"/>
      <c r="R230" s="462" t="n"/>
      <c r="S230" s="462" t="n"/>
      <c r="T230" s="462" t="n"/>
      <c r="U230" s="462" t="n"/>
      <c r="V230" s="462" t="n"/>
      <c r="W230" s="462" t="n"/>
      <c r="X230" s="462" t="n"/>
      <c r="Y230" s="462" t="n"/>
      <c r="Z230" s="462" t="n"/>
      <c r="AA230" s="462" t="n"/>
      <c r="AB230" s="462" t="n"/>
      <c r="AC230" s="462" t="n"/>
      <c r="AD230" s="462" t="n"/>
      <c r="AE230" s="462" t="n"/>
      <c r="AF230" s="462" t="n"/>
      <c r="AG230" s="462" t="n"/>
      <c r="AH230" s="462" t="n"/>
      <c r="AI230" s="462" t="n"/>
      <c r="AJ230" s="462" t="n"/>
      <c r="AK230" s="462" t="n"/>
      <c r="AL230" s="462" t="n"/>
      <c r="AM230" s="462" t="n"/>
      <c r="AN230" s="462" t="n"/>
      <c r="AO230" s="462" t="n"/>
      <c r="AP230" s="462" t="n"/>
      <c r="AQ230" s="462" t="n"/>
      <c r="AR230" s="462" t="n"/>
      <c r="AS230" s="462" t="n"/>
      <c r="AT230" s="462" t="n"/>
      <c r="AU230" s="462" t="n"/>
      <c r="AV230" s="462" t="n"/>
      <c r="AW230" s="462" t="n"/>
      <c r="AX230" s="462" t="n"/>
      <c r="AY230" s="462" t="n"/>
      <c r="AZ230" s="462" t="n"/>
      <c r="BA230" s="462" t="n"/>
      <c r="BB230" s="462" t="n"/>
      <c r="BC230" s="462" t="n"/>
      <c r="BD230" s="462" t="n"/>
      <c r="BE230" s="462" t="n"/>
      <c r="BF230" s="462" t="n"/>
      <c r="BG230" s="462" t="n"/>
      <c r="BH230" s="462" t="n"/>
      <c r="BI230" s="462" t="n"/>
      <c r="BJ230" s="462" t="n"/>
      <c r="BK230" s="462" t="n"/>
      <c r="BL230" s="462" t="n"/>
      <c r="BM230" s="462" t="n"/>
      <c r="BN230" s="462" t="n"/>
      <c r="BO230" s="462" t="n"/>
    </row>
    <row r="231" ht="12.75" customFormat="1" customHeight="1" s="446">
      <c r="D231" s="518" t="n"/>
      <c r="E231" s="518" t="n"/>
      <c r="F231" s="518" t="n"/>
      <c r="L231" s="462" t="n"/>
      <c r="M231" s="462" t="n"/>
      <c r="N231" s="462" t="n"/>
      <c r="O231" s="462" t="n"/>
      <c r="P231" s="462" t="n"/>
      <c r="Q231" s="462" t="n"/>
      <c r="R231" s="462" t="n"/>
      <c r="S231" s="462" t="n"/>
      <c r="T231" s="462" t="n"/>
      <c r="U231" s="462" t="n"/>
      <c r="V231" s="462" t="n"/>
      <c r="W231" s="462" t="n"/>
      <c r="X231" s="462" t="n"/>
      <c r="Y231" s="462" t="n"/>
      <c r="Z231" s="462" t="n"/>
      <c r="AA231" s="462" t="n"/>
      <c r="AB231" s="462" t="n"/>
      <c r="AC231" s="462" t="n"/>
      <c r="AD231" s="462" t="n"/>
      <c r="AE231" s="462" t="n"/>
      <c r="AF231" s="462" t="n"/>
      <c r="AG231" s="462" t="n"/>
      <c r="AH231" s="462" t="n"/>
      <c r="AI231" s="462" t="n"/>
      <c r="AJ231" s="462" t="n"/>
      <c r="AK231" s="462" t="n"/>
      <c r="AL231" s="462" t="n"/>
      <c r="AM231" s="462" t="n"/>
      <c r="AN231" s="462" t="n"/>
      <c r="AO231" s="462" t="n"/>
      <c r="AP231" s="462" t="n"/>
      <c r="AQ231" s="462" t="n"/>
      <c r="AR231" s="462" t="n"/>
      <c r="AS231" s="462" t="n"/>
      <c r="AT231" s="462" t="n"/>
      <c r="AU231" s="462" t="n"/>
      <c r="AV231" s="462" t="n"/>
      <c r="AW231" s="462" t="n"/>
      <c r="AX231" s="462" t="n"/>
      <c r="AY231" s="462" t="n"/>
      <c r="AZ231" s="462" t="n"/>
      <c r="BA231" s="462" t="n"/>
      <c r="BB231" s="462" t="n"/>
      <c r="BC231" s="462" t="n"/>
      <c r="BD231" s="462" t="n"/>
      <c r="BE231" s="462" t="n"/>
      <c r="BF231" s="462" t="n"/>
      <c r="BG231" s="462" t="n"/>
      <c r="BH231" s="462" t="n"/>
      <c r="BI231" s="462" t="n"/>
      <c r="BJ231" s="462" t="n"/>
      <c r="BK231" s="462" t="n"/>
      <c r="BL231" s="462" t="n"/>
      <c r="BM231" s="462" t="n"/>
      <c r="BN231" s="462" t="n"/>
      <c r="BO231" s="462" t="n"/>
    </row>
    <row r="232" ht="12.75" customHeight="1" s="260">
      <c r="B232" s="446" t="n"/>
      <c r="D232" s="518" t="n"/>
      <c r="E232" s="507" t="inlineStr">
        <is>
          <t>Sumatorio Opción B</t>
        </is>
      </c>
      <c r="F232" s="508">
        <f>SUM(C230:F230)</f>
        <v/>
      </c>
      <c r="G232" s="506" t="inlineStr">
        <is>
          <t>NO Redondeo a 0 decimales hasta el sumatorio final</t>
        </is>
      </c>
      <c r="L232" s="462" t="n"/>
      <c r="M232" s="462" t="n"/>
      <c r="N232" s="462" t="n"/>
      <c r="O232" s="462" t="n"/>
      <c r="P232" s="462" t="n"/>
      <c r="Q232" s="462" t="n"/>
      <c r="R232" s="462" t="n"/>
      <c r="S232" s="462" t="n"/>
      <c r="T232" s="462" t="n"/>
      <c r="U232" s="462" t="n"/>
      <c r="V232" s="462" t="n"/>
      <c r="W232" s="462" t="n"/>
      <c r="X232" s="462" t="n"/>
      <c r="Y232" s="462" t="n"/>
      <c r="Z232" s="462" t="n"/>
      <c r="AA232" s="462" t="n"/>
      <c r="AB232" s="462" t="n"/>
      <c r="AC232" s="462" t="n"/>
      <c r="AD232" s="462" t="n"/>
      <c r="AE232" s="462" t="n"/>
      <c r="AF232" s="462" t="n"/>
      <c r="AG232" s="462" t="n"/>
      <c r="AH232" s="462" t="n"/>
      <c r="AI232" s="462" t="n"/>
      <c r="AJ232" s="462" t="n"/>
      <c r="AK232" s="462" t="n"/>
      <c r="AL232" s="462" t="n"/>
      <c r="AM232" s="462" t="n"/>
      <c r="AN232" s="462" t="n"/>
      <c r="AO232" s="462" t="n"/>
      <c r="AP232" s="462" t="n"/>
      <c r="AQ232" s="462" t="n"/>
      <c r="AR232" s="462" t="n"/>
      <c r="AS232" s="462" t="n"/>
      <c r="AT232" s="462" t="n"/>
      <c r="AU232" s="462" t="n"/>
      <c r="AV232" s="462" t="n"/>
      <c r="AW232" s="462" t="n"/>
      <c r="AX232" s="462" t="n"/>
      <c r="AY232" s="462" t="n"/>
      <c r="AZ232" s="462" t="n"/>
      <c r="BA232" s="462" t="n"/>
      <c r="BB232" s="462" t="n"/>
      <c r="BC232" s="462" t="n"/>
      <c r="BD232" s="462" t="n"/>
      <c r="BE232" s="462" t="n"/>
      <c r="BF232" s="462" t="n"/>
      <c r="BG232" s="462" t="n"/>
      <c r="BH232" s="462" t="n"/>
      <c r="BI232" s="462" t="n"/>
      <c r="BJ232" s="462" t="n"/>
      <c r="BK232" s="462" t="n"/>
      <c r="BL232" s="462" t="n"/>
      <c r="BM232" s="462" t="n"/>
      <c r="BN232" s="462" t="n"/>
      <c r="BO232" s="462" t="n"/>
    </row>
    <row r="233" ht="12.75" customFormat="1" customHeight="1" s="446">
      <c r="C233" s="462" t="n"/>
      <c r="L233" s="462" t="n"/>
      <c r="M233" s="462" t="n"/>
      <c r="N233" s="462" t="n"/>
      <c r="O233" s="462" t="n"/>
      <c r="P233" s="462" t="n"/>
      <c r="Q233" s="462" t="n"/>
      <c r="R233" s="462" t="n"/>
      <c r="S233" s="462" t="n"/>
      <c r="T233" s="462" t="n"/>
      <c r="U233" s="462" t="n"/>
      <c r="V233" s="462" t="n"/>
      <c r="W233" s="462" t="n"/>
      <c r="X233" s="462" t="n"/>
      <c r="Y233" s="462" t="n"/>
      <c r="Z233" s="462" t="n"/>
      <c r="AA233" s="462" t="n"/>
      <c r="AB233" s="462" t="n"/>
      <c r="AC233" s="462" t="n"/>
      <c r="AD233" s="462" t="n"/>
      <c r="AE233" s="462" t="n"/>
      <c r="AF233" s="462" t="n"/>
      <c r="AG233" s="462" t="n"/>
      <c r="AH233" s="462" t="n"/>
      <c r="AI233" s="462" t="n"/>
      <c r="AJ233" s="462" t="n"/>
      <c r="AK233" s="462" t="n"/>
      <c r="AL233" s="462" t="n"/>
      <c r="AM233" s="462" t="n"/>
      <c r="AN233" s="462" t="n"/>
      <c r="AO233" s="462" t="n"/>
      <c r="AP233" s="462" t="n"/>
      <c r="AQ233" s="462" t="n"/>
      <c r="AR233" s="462" t="n"/>
      <c r="AS233" s="462" t="n"/>
      <c r="AT233" s="462" t="n"/>
      <c r="AU233" s="462" t="n"/>
      <c r="AV233" s="462" t="n"/>
      <c r="AW233" s="462" t="n"/>
      <c r="AX233" s="462" t="n"/>
      <c r="AY233" s="462" t="n"/>
      <c r="AZ233" s="462" t="n"/>
      <c r="BA233" s="462" t="n"/>
      <c r="BB233" s="462" t="n"/>
      <c r="BC233" s="462" t="n"/>
      <c r="BD233" s="462" t="n"/>
      <c r="BE233" s="462" t="n"/>
      <c r="BF233" s="462" t="n"/>
      <c r="BG233" s="462" t="n"/>
      <c r="BH233" s="462" t="n"/>
      <c r="BI233" s="462" t="n"/>
      <c r="BJ233" s="462" t="n"/>
      <c r="BK233" s="462" t="n"/>
      <c r="BL233" s="462" t="n"/>
      <c r="BM233" s="462" t="n"/>
      <c r="BN233" s="462" t="n"/>
      <c r="BO233" s="462" t="n"/>
    </row>
    <row r="234" ht="12.75" customHeight="1" s="260">
      <c r="E234" s="507" t="inlineStr">
        <is>
          <t>Sumatorio Opción A+B</t>
        </is>
      </c>
      <c r="F234" s="519">
        <f>F205+F232</f>
        <v/>
      </c>
      <c r="L234" s="462" t="n"/>
      <c r="M234" s="462" t="n"/>
      <c r="N234" s="462" t="n"/>
      <c r="O234" s="462" t="n"/>
      <c r="P234" s="462" t="n"/>
      <c r="Q234" s="462" t="n"/>
      <c r="R234" s="462" t="n"/>
      <c r="S234" s="462" t="n"/>
      <c r="T234" s="462" t="n"/>
      <c r="U234" s="462" t="n"/>
      <c r="V234" s="462" t="n"/>
      <c r="W234" s="462" t="n"/>
      <c r="X234" s="462" t="n"/>
      <c r="Y234" s="462" t="n"/>
      <c r="Z234" s="462" t="n"/>
      <c r="AA234" s="462" t="n"/>
      <c r="AB234" s="462" t="n"/>
      <c r="AC234" s="462" t="n"/>
      <c r="AD234" s="462" t="n"/>
      <c r="AE234" s="462" t="n"/>
      <c r="AF234" s="462" t="n"/>
      <c r="AG234" s="462" t="n"/>
      <c r="AH234" s="462" t="n"/>
      <c r="AI234" s="462" t="n"/>
      <c r="AJ234" s="462" t="n"/>
      <c r="AK234" s="462" t="n"/>
      <c r="AL234" s="462" t="n"/>
      <c r="AM234" s="462" t="n"/>
      <c r="AN234" s="462" t="n"/>
      <c r="AO234" s="462" t="n"/>
      <c r="AP234" s="462" t="n"/>
      <c r="AQ234" s="462" t="n"/>
      <c r="AR234" s="462" t="n"/>
      <c r="AS234" s="462" t="n"/>
      <c r="AT234" s="462" t="n"/>
      <c r="AU234" s="462" t="n"/>
      <c r="AV234" s="462" t="n"/>
      <c r="AW234" s="462" t="n"/>
      <c r="AX234" s="462" t="n"/>
      <c r="AY234" s="462" t="n"/>
      <c r="AZ234" s="462" t="n"/>
      <c r="BA234" s="462" t="n"/>
      <c r="BB234" s="462" t="n"/>
      <c r="BC234" s="462" t="n"/>
      <c r="BD234" s="462" t="n"/>
      <c r="BE234" s="462" t="n"/>
      <c r="BF234" s="462" t="n"/>
      <c r="BG234" s="462" t="n"/>
      <c r="BH234" s="462" t="n"/>
      <c r="BI234" s="462" t="n"/>
      <c r="BJ234" s="462" t="n"/>
      <c r="BK234" s="462" t="n"/>
      <c r="BL234" s="462" t="n"/>
      <c r="BM234" s="462" t="n"/>
      <c r="BN234" s="462" t="n"/>
      <c r="BO234" s="462" t="n"/>
    </row>
    <row r="235" ht="12.75" customHeight="1" s="260">
      <c r="L235" s="462" t="n"/>
      <c r="M235" s="462" t="n"/>
      <c r="N235" s="462" t="n"/>
      <c r="O235" s="462" t="n"/>
      <c r="P235" s="462" t="n"/>
      <c r="Q235" s="462" t="n"/>
      <c r="R235" s="462" t="n"/>
      <c r="S235" s="462" t="n"/>
      <c r="T235" s="462" t="n"/>
      <c r="U235" s="462" t="n"/>
      <c r="V235" s="462" t="n"/>
      <c r="W235" s="462" t="n"/>
      <c r="X235" s="462" t="n"/>
      <c r="Y235" s="462" t="n"/>
      <c r="Z235" s="462" t="n"/>
      <c r="AA235" s="462" t="n"/>
      <c r="AB235" s="462" t="n"/>
      <c r="AC235" s="462" t="n"/>
      <c r="AD235" s="462" t="n"/>
      <c r="AE235" s="462" t="n"/>
      <c r="AF235" s="462" t="n"/>
      <c r="AG235" s="462" t="n"/>
      <c r="AH235" s="462" t="n"/>
      <c r="AI235" s="462" t="n"/>
      <c r="AJ235" s="462" t="n"/>
      <c r="AK235" s="462" t="n"/>
      <c r="AL235" s="462" t="n"/>
      <c r="AM235" s="462" t="n"/>
      <c r="AN235" s="462" t="n"/>
      <c r="AO235" s="462" t="n"/>
      <c r="AP235" s="462" t="n"/>
      <c r="AQ235" s="462" t="n"/>
      <c r="AR235" s="462" t="n"/>
      <c r="AS235" s="462" t="n"/>
      <c r="AT235" s="462" t="n"/>
      <c r="AU235" s="462" t="n"/>
      <c r="AV235" s="462" t="n"/>
      <c r="AW235" s="462" t="n"/>
      <c r="AX235" s="462" t="n"/>
      <c r="AY235" s="462" t="n"/>
      <c r="AZ235" s="462" t="n"/>
      <c r="BA235" s="462" t="n"/>
      <c r="BB235" s="462" t="n"/>
      <c r="BC235" s="462" t="n"/>
      <c r="BD235" s="462" t="n"/>
      <c r="BE235" s="462" t="n"/>
      <c r="BF235" s="462" t="n"/>
      <c r="BG235" s="462" t="n"/>
      <c r="BH235" s="462" t="n"/>
      <c r="BI235" s="462" t="n"/>
      <c r="BJ235" s="462" t="n"/>
      <c r="BK235" s="462" t="n"/>
      <c r="BL235" s="462" t="n"/>
      <c r="BM235" s="462" t="n"/>
      <c r="BN235" s="462" t="n"/>
      <c r="BO235" s="462" t="n"/>
    </row>
    <row r="236" ht="12.75" customHeight="1" s="260">
      <c r="L236" s="462" t="n"/>
      <c r="M236" s="462" t="n"/>
      <c r="N236" s="462" t="n"/>
      <c r="O236" s="462" t="n"/>
      <c r="P236" s="462" t="n"/>
      <c r="Q236" s="462" t="n"/>
      <c r="R236" s="462" t="n"/>
      <c r="S236" s="462" t="n"/>
      <c r="T236" s="462" t="n"/>
      <c r="U236" s="462" t="n"/>
      <c r="V236" s="462" t="n"/>
      <c r="W236" s="462" t="n"/>
      <c r="X236" s="462" t="n"/>
      <c r="Y236" s="462" t="n"/>
      <c r="Z236" s="462" t="n"/>
      <c r="AA236" s="462" t="n"/>
      <c r="AB236" s="462" t="n"/>
      <c r="AC236" s="462" t="n"/>
      <c r="AD236" s="462" t="n"/>
      <c r="AE236" s="462" t="n"/>
      <c r="AF236" s="462" t="n"/>
      <c r="AG236" s="462" t="n"/>
      <c r="AH236" s="462" t="n"/>
      <c r="AI236" s="462" t="n"/>
      <c r="AJ236" s="462" t="n"/>
      <c r="AK236" s="462" t="n"/>
      <c r="AL236" s="462" t="n"/>
      <c r="AM236" s="462" t="n"/>
      <c r="AN236" s="462" t="n"/>
      <c r="AO236" s="462" t="n"/>
      <c r="AP236" s="462" t="n"/>
      <c r="AQ236" s="462" t="n"/>
      <c r="AR236" s="462" t="n"/>
      <c r="AS236" s="462" t="n"/>
      <c r="AT236" s="462" t="n"/>
      <c r="AU236" s="462" t="n"/>
      <c r="AV236" s="462" t="n"/>
      <c r="AW236" s="462" t="n"/>
      <c r="AX236" s="462" t="n"/>
      <c r="AY236" s="462" t="n"/>
      <c r="AZ236" s="462" t="n"/>
      <c r="BA236" s="462" t="n"/>
      <c r="BB236" s="462" t="n"/>
      <c r="BC236" s="462" t="n"/>
      <c r="BD236" s="462" t="n"/>
      <c r="BE236" s="462" t="n"/>
      <c r="BF236" s="462" t="n"/>
      <c r="BG236" s="462" t="n"/>
      <c r="BH236" s="462" t="n"/>
      <c r="BI236" s="462" t="n"/>
      <c r="BJ236" s="462" t="n"/>
      <c r="BK236" s="462" t="n"/>
      <c r="BL236" s="462" t="n"/>
      <c r="BM236" s="462" t="n"/>
      <c r="BN236" s="462" t="n"/>
      <c r="BO236" s="462" t="n"/>
    </row>
    <row r="237" ht="12.75" customHeight="1" s="260">
      <c r="L237" s="462" t="n"/>
      <c r="M237" s="462" t="n"/>
      <c r="N237" s="462" t="n"/>
      <c r="O237" s="462" t="n"/>
      <c r="P237" s="462" t="n"/>
      <c r="Q237" s="462" t="n"/>
      <c r="R237" s="462" t="n"/>
      <c r="S237" s="462" t="n"/>
      <c r="T237" s="462" t="n"/>
      <c r="U237" s="462" t="n"/>
      <c r="V237" s="462" t="n"/>
      <c r="W237" s="462" t="n"/>
      <c r="X237" s="462" t="n"/>
      <c r="Y237" s="462" t="n"/>
      <c r="Z237" s="462" t="n"/>
      <c r="AA237" s="462" t="n"/>
      <c r="AB237" s="462" t="n"/>
      <c r="AC237" s="462" t="n"/>
      <c r="AD237" s="462" t="n"/>
      <c r="AE237" s="462" t="n"/>
      <c r="AF237" s="462" t="n"/>
      <c r="AG237" s="462" t="n"/>
      <c r="AH237" s="462" t="n"/>
      <c r="AI237" s="462" t="n"/>
      <c r="AJ237" s="462" t="n"/>
      <c r="AK237" s="462" t="n"/>
      <c r="AL237" s="462" t="n"/>
      <c r="AM237" s="462" t="n"/>
      <c r="AN237" s="462" t="n"/>
      <c r="AO237" s="462" t="n"/>
      <c r="AP237" s="462" t="n"/>
      <c r="AQ237" s="462" t="n"/>
      <c r="AR237" s="462" t="n"/>
      <c r="AS237" s="462" t="n"/>
      <c r="AT237" s="462" t="n"/>
      <c r="AU237" s="462" t="n"/>
      <c r="AV237" s="462" t="n"/>
      <c r="AW237" s="462" t="n"/>
      <c r="AX237" s="462" t="n"/>
      <c r="AY237" s="462" t="n"/>
      <c r="AZ237" s="462" t="n"/>
      <c r="BA237" s="462" t="n"/>
      <c r="BB237" s="462" t="n"/>
      <c r="BC237" s="462" t="n"/>
      <c r="BD237" s="462" t="n"/>
      <c r="BE237" s="462" t="n"/>
      <c r="BF237" s="462" t="n"/>
      <c r="BG237" s="462" t="n"/>
      <c r="BH237" s="462" t="n"/>
      <c r="BI237" s="462" t="n"/>
      <c r="BJ237" s="462" t="n"/>
      <c r="BK237" s="462" t="n"/>
      <c r="BL237" s="462" t="n"/>
      <c r="BM237" s="462" t="n"/>
      <c r="BN237" s="462" t="n"/>
      <c r="BO237" s="462" t="n"/>
    </row>
    <row r="238" ht="12.75" customFormat="1" customHeight="1" s="446">
      <c r="C238" s="467" t="n"/>
      <c r="L238" s="462" t="n"/>
      <c r="M238" s="462" t="n"/>
      <c r="N238" s="462" t="n"/>
      <c r="O238" s="462" t="n"/>
      <c r="P238" s="462" t="n"/>
      <c r="Q238" s="462" t="n"/>
      <c r="R238" s="462" t="n"/>
      <c r="S238" s="462" t="n"/>
      <c r="T238" s="462" t="n"/>
      <c r="U238" s="462" t="n"/>
      <c r="V238" s="462" t="n"/>
      <c r="W238" s="462" t="n"/>
      <c r="X238" s="462" t="n"/>
      <c r="Y238" s="462" t="n"/>
      <c r="Z238" s="462" t="n"/>
      <c r="AA238" s="462" t="n"/>
      <c r="AB238" s="462" t="n"/>
      <c r="AC238" s="462" t="n"/>
      <c r="AD238" s="462" t="n"/>
      <c r="AE238" s="462" t="n"/>
      <c r="AF238" s="462" t="n"/>
      <c r="AG238" s="462" t="n"/>
      <c r="AH238" s="462" t="n"/>
      <c r="AI238" s="462" t="n"/>
      <c r="AJ238" s="462" t="n"/>
      <c r="AK238" s="462" t="n"/>
      <c r="AL238" s="462" t="n"/>
      <c r="AM238" s="462" t="n"/>
      <c r="AN238" s="462" t="n"/>
      <c r="AO238" s="462" t="n"/>
      <c r="AP238" s="462" t="n"/>
      <c r="AQ238" s="462" t="n"/>
      <c r="AR238" s="462" t="n"/>
      <c r="AS238" s="462" t="n"/>
      <c r="AT238" s="462" t="n"/>
      <c r="AU238" s="462" t="n"/>
      <c r="AV238" s="462" t="n"/>
      <c r="AW238" s="462" t="n"/>
      <c r="AX238" s="462" t="n"/>
      <c r="AY238" s="462" t="n"/>
      <c r="AZ238" s="462" t="n"/>
      <c r="BA238" s="462" t="n"/>
      <c r="BB238" s="462" t="n"/>
      <c r="BC238" s="462" t="n"/>
      <c r="BD238" s="462" t="n"/>
      <c r="BE238" s="462" t="n"/>
      <c r="BF238" s="462" t="n"/>
      <c r="BG238" s="462" t="n"/>
      <c r="BH238" s="462" t="n"/>
      <c r="BI238" s="462" t="n"/>
      <c r="BJ238" s="462" t="n"/>
      <c r="BK238" s="462" t="n"/>
      <c r="BL238" s="462" t="n"/>
      <c r="BM238" s="462" t="n"/>
      <c r="BN238" s="462" t="n"/>
      <c r="BO238" s="462" t="n"/>
    </row>
    <row r="239" ht="12.75" customFormat="1" customHeight="1" s="446">
      <c r="A239" s="466" t="inlineStr">
        <is>
          <t>4. Cálculo de absorciones disponibles</t>
        </is>
      </c>
      <c r="C239" s="467" t="n"/>
      <c r="L239" s="462" t="n"/>
      <c r="M239" s="462" t="n"/>
      <c r="N239" s="462" t="n"/>
      <c r="O239" s="462" t="n"/>
      <c r="P239" s="462" t="n"/>
      <c r="Q239" s="462" t="n"/>
      <c r="R239" s="462" t="n"/>
      <c r="S239" s="462" t="n"/>
      <c r="T239" s="462" t="n"/>
      <c r="U239" s="462" t="n"/>
      <c r="V239" s="462" t="n"/>
      <c r="W239" s="462" t="n"/>
      <c r="X239" s="462" t="n"/>
      <c r="Y239" s="462" t="n"/>
      <c r="Z239" s="462" t="n"/>
      <c r="AA239" s="462" t="n"/>
      <c r="AB239" s="462" t="n"/>
      <c r="AC239" s="462" t="n"/>
      <c r="AD239" s="462" t="n"/>
      <c r="AE239" s="462" t="n"/>
      <c r="AF239" s="462" t="n"/>
      <c r="AG239" s="462" t="n"/>
      <c r="AH239" s="462" t="n"/>
      <c r="AI239" s="462" t="n"/>
      <c r="AJ239" s="462" t="n"/>
      <c r="AK239" s="462" t="n"/>
      <c r="AL239" s="462" t="n"/>
      <c r="AM239" s="462" t="n"/>
      <c r="AN239" s="462" t="n"/>
      <c r="AO239" s="462" t="n"/>
      <c r="AP239" s="462" t="n"/>
      <c r="AQ239" s="462" t="n"/>
      <c r="AR239" s="462" t="n"/>
      <c r="AS239" s="462" t="n"/>
      <c r="AT239" s="462" t="n"/>
      <c r="AU239" s="462" t="n"/>
      <c r="AV239" s="462" t="n"/>
      <c r="AW239" s="462" t="n"/>
      <c r="AX239" s="462" t="n"/>
      <c r="AY239" s="462" t="n"/>
      <c r="AZ239" s="462" t="n"/>
      <c r="BA239" s="462" t="n"/>
      <c r="BB239" s="462" t="n"/>
      <c r="BC239" s="462" t="n"/>
      <c r="BD239" s="462" t="n"/>
      <c r="BE239" s="462" t="n"/>
      <c r="BF239" s="462" t="n"/>
      <c r="BG239" s="462" t="n"/>
      <c r="BH239" s="462" t="n"/>
      <c r="BI239" s="462" t="n"/>
      <c r="BJ239" s="462" t="n"/>
      <c r="BK239" s="462" t="n"/>
      <c r="BL239" s="462" t="n"/>
      <c r="BM239" s="462" t="n"/>
      <c r="BN239" s="462" t="n"/>
      <c r="BO239" s="462" t="n"/>
    </row>
    <row r="240" ht="12.75" customHeight="1" s="260">
      <c r="L240" s="462" t="n"/>
      <c r="M240" s="462" t="n"/>
      <c r="N240" s="462" t="n"/>
      <c r="O240" s="462" t="n"/>
      <c r="P240" s="462" t="n"/>
      <c r="Q240" s="462" t="n"/>
      <c r="R240" s="462" t="n"/>
      <c r="S240" s="462" t="n"/>
      <c r="T240" s="462" t="n"/>
      <c r="U240" s="462" t="n"/>
      <c r="V240" s="462" t="n"/>
      <c r="W240" s="462" t="n"/>
      <c r="X240" s="462" t="n"/>
      <c r="Y240" s="462" t="n"/>
      <c r="Z240" s="462" t="n"/>
      <c r="AA240" s="462" t="n"/>
      <c r="AB240" s="462" t="n"/>
      <c r="AC240" s="462" t="n"/>
      <c r="AD240" s="462" t="n"/>
      <c r="AE240" s="462" t="n"/>
      <c r="AF240" s="462" t="n"/>
      <c r="AG240" s="462" t="n"/>
      <c r="AH240" s="462" t="n"/>
      <c r="AI240" s="462" t="n"/>
      <c r="AJ240" s="462" t="n"/>
      <c r="AK240" s="462" t="n"/>
      <c r="AL240" s="462" t="n"/>
      <c r="AM240" s="462" t="n"/>
      <c r="AN240" s="462" t="n"/>
      <c r="AO240" s="462" t="n"/>
      <c r="AP240" s="462" t="n"/>
      <c r="AQ240" s="462" t="n"/>
      <c r="AR240" s="462" t="n"/>
      <c r="AS240" s="462" t="n"/>
      <c r="AT240" s="462" t="n"/>
      <c r="AU240" s="462" t="n"/>
      <c r="AV240" s="462" t="n"/>
      <c r="AW240" s="462" t="n"/>
      <c r="AX240" s="462" t="n"/>
      <c r="AY240" s="462" t="n"/>
      <c r="AZ240" s="462" t="n"/>
      <c r="BA240" s="462" t="n"/>
      <c r="BB240" s="462" t="n"/>
      <c r="BC240" s="462" t="n"/>
      <c r="BD240" s="462" t="n"/>
      <c r="BE240" s="462" t="n"/>
      <c r="BF240" s="462" t="n"/>
      <c r="BG240" s="462" t="n"/>
      <c r="BH240" s="462" t="n"/>
      <c r="BI240" s="462" t="n"/>
      <c r="BJ240" s="462" t="n"/>
      <c r="BK240" s="462" t="n"/>
      <c r="BL240" s="462" t="n"/>
      <c r="BM240" s="462" t="n"/>
      <c r="BN240" s="462" t="n"/>
      <c r="BO240" s="462" t="n"/>
    </row>
    <row r="241" ht="12.75" customHeight="1" s="260">
      <c r="B241" s="520" t="inlineStr">
        <is>
          <t>Permanencia</t>
        </is>
      </c>
      <c r="C241" s="520">
        <f>$C$15</f>
        <v/>
      </c>
      <c r="L241" s="462" t="n"/>
      <c r="M241" s="462" t="n"/>
      <c r="N241" s="462" t="n"/>
      <c r="O241" s="462" t="n"/>
      <c r="P241" s="462" t="n"/>
      <c r="Q241" s="462" t="n"/>
      <c r="R241" s="462" t="n"/>
      <c r="S241" s="462" t="n"/>
      <c r="T241" s="462" t="n"/>
      <c r="U241" s="462" t="n"/>
      <c r="V241" s="462" t="n"/>
      <c r="W241" s="462" t="n"/>
      <c r="X241" s="462" t="n"/>
      <c r="Y241" s="462" t="n"/>
      <c r="Z241" s="462" t="n"/>
      <c r="AA241" s="462" t="n"/>
      <c r="AB241" s="462" t="n"/>
      <c r="AC241" s="462" t="n"/>
      <c r="AD241" s="462" t="n"/>
      <c r="AE241" s="462" t="n"/>
      <c r="AF241" s="462" t="n"/>
      <c r="AG241" s="462" t="n"/>
      <c r="AH241" s="462" t="n"/>
      <c r="AI241" s="462" t="n"/>
      <c r="AJ241" s="462" t="n"/>
      <c r="AK241" s="462" t="n"/>
      <c r="AL241" s="462" t="n"/>
      <c r="AM241" s="462" t="n"/>
      <c r="AN241" s="462" t="n"/>
      <c r="AO241" s="462" t="n"/>
      <c r="AP241" s="462" t="n"/>
      <c r="AQ241" s="462" t="n"/>
      <c r="AR241" s="462" t="n"/>
      <c r="AS241" s="462" t="n"/>
      <c r="AT241" s="462" t="n"/>
      <c r="AU241" s="462" t="n"/>
      <c r="AV241" s="462" t="n"/>
      <c r="AW241" s="462" t="n"/>
      <c r="AX241" s="462" t="n"/>
      <c r="AY241" s="462" t="n"/>
      <c r="AZ241" s="462" t="n"/>
      <c r="BA241" s="462" t="n"/>
      <c r="BB241" s="462" t="n"/>
      <c r="BC241" s="462" t="n"/>
      <c r="BD241" s="462" t="n"/>
      <c r="BE241" s="462" t="n"/>
      <c r="BF241" s="462" t="n"/>
      <c r="BG241" s="462" t="n"/>
      <c r="BH241" s="462" t="n"/>
      <c r="BI241" s="462" t="n"/>
      <c r="BJ241" s="462" t="n"/>
      <c r="BK241" s="462" t="n"/>
      <c r="BL241" s="462" t="n"/>
      <c r="BM241" s="462" t="n"/>
      <c r="BN241" s="462" t="n"/>
      <c r="BO241" s="462" t="n"/>
    </row>
    <row r="242" ht="12.75" customHeight="1" s="260">
      <c r="B242" s="521" t="n"/>
      <c r="F242" s="460" t="inlineStr">
        <is>
          <t>REDONDEO a 0 decimales el sumario de A+B</t>
        </is>
      </c>
      <c r="L242" s="462" t="n"/>
      <c r="M242" s="462" t="n"/>
      <c r="N242" s="462" t="n"/>
      <c r="O242" s="462" t="n"/>
      <c r="P242" s="462" t="n"/>
      <c r="Q242" s="462" t="n"/>
      <c r="R242" s="462" t="n"/>
      <c r="S242" s="462" t="n"/>
      <c r="T242" s="462" t="n"/>
      <c r="U242" s="462" t="n"/>
      <c r="V242" s="462" t="n"/>
      <c r="W242" s="462" t="n"/>
      <c r="X242" s="462" t="n"/>
      <c r="Y242" s="462" t="n"/>
      <c r="Z242" s="462" t="n"/>
      <c r="AA242" s="462" t="n"/>
      <c r="AB242" s="462" t="n"/>
      <c r="AC242" s="462" t="n"/>
      <c r="AD242" s="462" t="n"/>
      <c r="AE242" s="462" t="n"/>
      <c r="AF242" s="462" t="n"/>
      <c r="AG242" s="462" t="n"/>
      <c r="AH242" s="462" t="n"/>
      <c r="AI242" s="462" t="n"/>
      <c r="AJ242" s="462" t="n"/>
      <c r="AK242" s="462" t="n"/>
      <c r="AL242" s="462" t="n"/>
      <c r="AM242" s="462" t="n"/>
      <c r="AN242" s="462" t="n"/>
      <c r="AO242" s="462" t="n"/>
      <c r="AP242" s="462" t="n"/>
      <c r="AQ242" s="462" t="n"/>
      <c r="AR242" s="462" t="n"/>
      <c r="AS242" s="462" t="n"/>
      <c r="AT242" s="462" t="n"/>
      <c r="AU242" s="462" t="n"/>
      <c r="AV242" s="462" t="n"/>
      <c r="AW242" s="462" t="n"/>
      <c r="AX242" s="462" t="n"/>
      <c r="AY242" s="462" t="n"/>
      <c r="AZ242" s="462" t="n"/>
      <c r="BA242" s="462" t="n"/>
      <c r="BB242" s="462" t="n"/>
      <c r="BC242" s="462" t="n"/>
      <c r="BD242" s="462" t="n"/>
      <c r="BE242" s="462" t="n"/>
      <c r="BF242" s="462" t="n"/>
      <c r="BG242" s="462" t="n"/>
      <c r="BH242" s="462" t="n"/>
      <c r="BI242" s="462" t="n"/>
      <c r="BJ242" s="462" t="n"/>
      <c r="BK242" s="462" t="n"/>
      <c r="BL242" s="462" t="n"/>
      <c r="BM242" s="462" t="n"/>
      <c r="BN242" s="462" t="n"/>
      <c r="BO242" s="462" t="n"/>
    </row>
    <row r="243" ht="12.75" customFormat="1" customHeight="1" s="446">
      <c r="D243" s="522" t="inlineStr">
        <is>
          <t>Opción A</t>
        </is>
      </c>
      <c r="E243" s="522" t="inlineStr">
        <is>
          <t>Opción B</t>
        </is>
      </c>
      <c r="F243" s="523" t="inlineStr">
        <is>
          <t>A+B</t>
        </is>
      </c>
      <c r="L243" s="462" t="n"/>
      <c r="M243" s="462" t="n"/>
      <c r="N243" s="462" t="n"/>
      <c r="O243" s="462" t="n"/>
      <c r="P243" s="462" t="n"/>
      <c r="Q243" s="462" t="n"/>
      <c r="R243" s="462" t="n"/>
      <c r="S243" s="462" t="n"/>
      <c r="T243" s="462" t="n"/>
      <c r="U243" s="462" t="n"/>
      <c r="V243" s="462" t="n"/>
      <c r="W243" s="462" t="n"/>
      <c r="X243" s="462" t="n"/>
      <c r="Y243" s="462" t="n"/>
      <c r="Z243" s="462" t="n"/>
      <c r="AA243" s="462" t="n"/>
      <c r="AB243" s="462" t="n"/>
      <c r="AC243" s="462" t="n"/>
      <c r="AD243" s="462" t="n"/>
      <c r="AE243" s="462" t="n"/>
      <c r="AF243" s="462" t="n"/>
      <c r="AG243" s="462" t="n"/>
      <c r="AH243" s="462" t="n"/>
      <c r="AI243" s="462" t="n"/>
      <c r="AJ243" s="462" t="n"/>
      <c r="AK243" s="462" t="n"/>
      <c r="AL243" s="462" t="n"/>
      <c r="AM243" s="462" t="n"/>
      <c r="AN243" s="462" t="n"/>
      <c r="AO243" s="462" t="n"/>
      <c r="AP243" s="462" t="n"/>
      <c r="AQ243" s="462" t="n"/>
      <c r="AR243" s="462" t="n"/>
      <c r="AS243" s="462" t="n"/>
      <c r="AT243" s="462" t="n"/>
      <c r="AU243" s="462" t="n"/>
      <c r="AV243" s="462" t="n"/>
      <c r="AW243" s="462" t="n"/>
      <c r="AX243" s="462" t="n"/>
      <c r="AY243" s="462" t="n"/>
      <c r="AZ243" s="462" t="n"/>
      <c r="BA243" s="462" t="n"/>
      <c r="BB243" s="462" t="n"/>
      <c r="BC243" s="462" t="n"/>
      <c r="BD243" s="462" t="n"/>
      <c r="BE243" s="462" t="n"/>
      <c r="BF243" s="462" t="n"/>
      <c r="BG243" s="462" t="n"/>
      <c r="BH243" s="462" t="n"/>
      <c r="BI243" s="462" t="n"/>
      <c r="BJ243" s="462" t="n"/>
      <c r="BK243" s="462" t="n"/>
      <c r="BL243" s="462" t="n"/>
      <c r="BM243" s="462" t="n"/>
      <c r="BN243" s="462" t="n"/>
      <c r="BO243" s="462" t="n"/>
    </row>
    <row r="244" ht="12.75" customHeight="1" s="260">
      <c r="B244" s="524" t="inlineStr">
        <is>
          <t>Año de inicio:</t>
        </is>
      </c>
      <c r="C244" s="525">
        <f>$C$17</f>
        <v/>
      </c>
      <c r="D244" s="526">
        <f>$C$203</f>
        <v/>
      </c>
      <c r="E244" s="526">
        <f>$C$230</f>
        <v/>
      </c>
      <c r="F244" s="527">
        <f>ROUND(SUM(D244:E244),0)</f>
        <v/>
      </c>
      <c r="G244" s="528" t="inlineStr">
        <is>
          <t>Opción A+B: año de inicio</t>
        </is>
      </c>
      <c r="L244" s="462" t="n"/>
      <c r="M244" s="462" t="n"/>
      <c r="N244" s="462" t="n"/>
      <c r="O244" s="462" t="n"/>
      <c r="P244" s="462" t="n"/>
      <c r="Q244" s="462" t="n"/>
      <c r="R244" s="462" t="n"/>
      <c r="S244" s="462" t="n"/>
      <c r="T244" s="462" t="n"/>
      <c r="U244" s="462" t="n"/>
      <c r="V244" s="462" t="n"/>
      <c r="W244" s="462" t="n"/>
      <c r="X244" s="462" t="n"/>
      <c r="Y244" s="462" t="n"/>
      <c r="Z244" s="462" t="n"/>
      <c r="AA244" s="462" t="n"/>
      <c r="AB244" s="462" t="n"/>
      <c r="AC244" s="462" t="n"/>
      <c r="AD244" s="462" t="n"/>
      <c r="AE244" s="462" t="n"/>
      <c r="AF244" s="462" t="n"/>
      <c r="AG244" s="462" t="n"/>
      <c r="AH244" s="462" t="n"/>
      <c r="AI244" s="462" t="n"/>
      <c r="AJ244" s="462" t="n"/>
      <c r="AK244" s="462" t="n"/>
      <c r="AL244" s="462" t="n"/>
      <c r="AM244" s="462" t="n"/>
      <c r="AN244" s="462" t="n"/>
      <c r="AO244" s="462" t="n"/>
      <c r="AP244" s="462" t="n"/>
      <c r="AQ244" s="462" t="n"/>
      <c r="AR244" s="462" t="n"/>
      <c r="AS244" s="462" t="n"/>
      <c r="AT244" s="462" t="n"/>
      <c r="AU244" s="462" t="n"/>
      <c r="AV244" s="462" t="n"/>
      <c r="AW244" s="462" t="n"/>
      <c r="AX244" s="462" t="n"/>
      <c r="AY244" s="462" t="n"/>
      <c r="AZ244" s="462" t="n"/>
      <c r="BA244" s="462" t="n"/>
      <c r="BB244" s="462" t="n"/>
      <c r="BC244" s="462" t="n"/>
      <c r="BD244" s="462" t="n"/>
      <c r="BE244" s="462" t="n"/>
      <c r="BF244" s="462" t="n"/>
      <c r="BG244" s="462" t="n"/>
      <c r="BH244" s="462" t="n"/>
      <c r="BI244" s="462" t="n"/>
      <c r="BJ244" s="462" t="n"/>
      <c r="BK244" s="462" t="n"/>
      <c r="BL244" s="462" t="n"/>
      <c r="BM244" s="462" t="n"/>
      <c r="BN244" s="462" t="n"/>
      <c r="BO244" s="462" t="n"/>
    </row>
    <row r="245" ht="12.75" customHeight="1" s="260">
      <c r="B245" s="524" t="inlineStr">
        <is>
          <t>Año nueva plantac. 1 (revisión):</t>
        </is>
      </c>
      <c r="C245" s="525">
        <f>$F$16</f>
        <v/>
      </c>
      <c r="D245" s="526">
        <f>$D$203</f>
        <v/>
      </c>
      <c r="E245" s="526">
        <f>$D$230</f>
        <v/>
      </c>
      <c r="F245" s="527">
        <f>ROUND(SUM(D245:E245),0)</f>
        <v/>
      </c>
      <c r="G245" s="528" t="inlineStr">
        <is>
          <t>Opción A+B: año plant.1</t>
        </is>
      </c>
      <c r="L245" s="462" t="n"/>
      <c r="M245" s="462" t="n"/>
      <c r="N245" s="462" t="n"/>
      <c r="O245" s="462" t="n"/>
      <c r="P245" s="462" t="n"/>
      <c r="Q245" s="462" t="n"/>
      <c r="R245" s="462" t="n"/>
      <c r="S245" s="462" t="n"/>
      <c r="T245" s="462" t="n"/>
      <c r="U245" s="462" t="n"/>
      <c r="V245" s="462" t="n"/>
      <c r="W245" s="462" t="n"/>
      <c r="X245" s="462" t="n"/>
      <c r="Y245" s="462" t="n"/>
      <c r="Z245" s="462" t="n"/>
      <c r="AA245" s="462" t="n"/>
      <c r="AB245" s="462" t="n"/>
      <c r="AC245" s="462" t="n"/>
      <c r="AD245" s="462" t="n"/>
      <c r="AE245" s="462" t="n"/>
      <c r="AF245" s="462" t="n"/>
      <c r="AG245" s="462" t="n"/>
      <c r="AH245" s="462" t="n"/>
      <c r="AI245" s="462" t="n"/>
      <c r="AJ245" s="462" t="n"/>
      <c r="AK245" s="462" t="n"/>
      <c r="AL245" s="462" t="n"/>
      <c r="AM245" s="462" t="n"/>
      <c r="AN245" s="462" t="n"/>
      <c r="AO245" s="462" t="n"/>
      <c r="AP245" s="462" t="n"/>
      <c r="AQ245" s="462" t="n"/>
      <c r="AR245" s="462" t="n"/>
      <c r="AS245" s="462" t="n"/>
      <c r="AT245" s="462" t="n"/>
      <c r="AU245" s="462" t="n"/>
      <c r="AV245" s="462" t="n"/>
      <c r="AW245" s="462" t="n"/>
      <c r="AX245" s="462" t="n"/>
      <c r="AY245" s="462" t="n"/>
      <c r="AZ245" s="462" t="n"/>
      <c r="BA245" s="462" t="n"/>
      <c r="BB245" s="462" t="n"/>
      <c r="BC245" s="462" t="n"/>
      <c r="BD245" s="462" t="n"/>
      <c r="BE245" s="462" t="n"/>
      <c r="BF245" s="462" t="n"/>
      <c r="BG245" s="462" t="n"/>
      <c r="BH245" s="462" t="n"/>
      <c r="BI245" s="462" t="n"/>
      <c r="BJ245" s="462" t="n"/>
      <c r="BK245" s="462" t="n"/>
      <c r="BL245" s="462" t="n"/>
      <c r="BM245" s="462" t="n"/>
      <c r="BN245" s="462" t="n"/>
      <c r="BO245" s="462" t="n"/>
    </row>
    <row r="246" ht="12.75" customHeight="1" s="260">
      <c r="B246" s="524" t="inlineStr">
        <is>
          <t>Año nueva plantac. 2 (revisión):</t>
        </is>
      </c>
      <c r="C246" s="525">
        <f>$G$16</f>
        <v/>
      </c>
      <c r="D246" s="526">
        <f>$E$203</f>
        <v/>
      </c>
      <c r="E246" s="526">
        <f>$E$230</f>
        <v/>
      </c>
      <c r="F246" s="527">
        <f>ROUND(SUM(D246:E246),0)</f>
        <v/>
      </c>
      <c r="G246" s="528" t="inlineStr">
        <is>
          <t>Opción A+B: año plant.2</t>
        </is>
      </c>
      <c r="L246" s="462" t="n"/>
      <c r="M246" s="462" t="n"/>
      <c r="N246" s="462" t="n"/>
      <c r="O246" s="462" t="n"/>
      <c r="P246" s="462" t="n"/>
      <c r="Q246" s="462" t="n"/>
      <c r="R246" s="462" t="n"/>
      <c r="S246" s="462" t="n"/>
      <c r="T246" s="462" t="n"/>
      <c r="U246" s="462" t="n"/>
      <c r="V246" s="462" t="n"/>
      <c r="W246" s="462" t="n"/>
      <c r="X246" s="462" t="n"/>
      <c r="Y246" s="462" t="n"/>
      <c r="Z246" s="462" t="n"/>
      <c r="AA246" s="462" t="n"/>
      <c r="AB246" s="462" t="n"/>
      <c r="AC246" s="462" t="n"/>
      <c r="AD246" s="462" t="n"/>
      <c r="AE246" s="462" t="n"/>
      <c r="AF246" s="462" t="n"/>
      <c r="AG246" s="462" t="n"/>
      <c r="AH246" s="462" t="n"/>
      <c r="AI246" s="462" t="n"/>
      <c r="AJ246" s="462" t="n"/>
      <c r="AK246" s="462" t="n"/>
      <c r="AL246" s="462" t="n"/>
      <c r="AM246" s="462" t="n"/>
      <c r="AN246" s="462" t="n"/>
      <c r="AO246" s="462" t="n"/>
      <c r="AP246" s="462" t="n"/>
      <c r="AQ246" s="462" t="n"/>
      <c r="AR246" s="462" t="n"/>
      <c r="AS246" s="462" t="n"/>
      <c r="AT246" s="462" t="n"/>
      <c r="AU246" s="462" t="n"/>
      <c r="AV246" s="462" t="n"/>
      <c r="AW246" s="462" t="n"/>
      <c r="AX246" s="462" t="n"/>
      <c r="AY246" s="462" t="n"/>
      <c r="AZ246" s="462" t="n"/>
      <c r="BA246" s="462" t="n"/>
      <c r="BB246" s="462" t="n"/>
      <c r="BC246" s="462" t="n"/>
      <c r="BD246" s="462" t="n"/>
      <c r="BE246" s="462" t="n"/>
      <c r="BF246" s="462" t="n"/>
      <c r="BG246" s="462" t="n"/>
      <c r="BH246" s="462" t="n"/>
      <c r="BI246" s="462" t="n"/>
      <c r="BJ246" s="462" t="n"/>
      <c r="BK246" s="462" t="n"/>
      <c r="BL246" s="462" t="n"/>
      <c r="BM246" s="462" t="n"/>
      <c r="BN246" s="462" t="n"/>
      <c r="BO246" s="462" t="n"/>
    </row>
    <row r="247" ht="12.75" customHeight="1" s="260">
      <c r="B247" s="524" t="inlineStr">
        <is>
          <t>Año nueva plantac. 3 (revisión):</t>
        </is>
      </c>
      <c r="C247" s="525">
        <f>$H$16</f>
        <v/>
      </c>
      <c r="D247" s="526">
        <f>$F$203</f>
        <v/>
      </c>
      <c r="E247" s="526">
        <f>$F$230</f>
        <v/>
      </c>
      <c r="F247" s="527">
        <f>ROUND(SUM(D247:E247),0)</f>
        <v/>
      </c>
      <c r="G247" s="528" t="inlineStr">
        <is>
          <t>Opción A+B: año plant.3</t>
        </is>
      </c>
      <c r="L247" s="462" t="n"/>
      <c r="M247" s="462" t="n"/>
      <c r="N247" s="462" t="n"/>
      <c r="O247" s="462" t="n"/>
      <c r="P247" s="462" t="n"/>
      <c r="Q247" s="462" t="n"/>
      <c r="R247" s="462" t="n"/>
      <c r="S247" s="462" t="n"/>
      <c r="T247" s="462" t="n"/>
      <c r="U247" s="462" t="n"/>
      <c r="V247" s="462" t="n"/>
      <c r="W247" s="462" t="n"/>
      <c r="X247" s="462" t="n"/>
      <c r="Y247" s="462" t="n"/>
      <c r="Z247" s="462" t="n"/>
      <c r="AA247" s="462" t="n"/>
      <c r="AB247" s="462" t="n"/>
      <c r="AC247" s="462" t="n"/>
      <c r="AD247" s="462" t="n"/>
      <c r="AE247" s="462" t="n"/>
      <c r="AF247" s="462" t="n"/>
      <c r="AG247" s="462" t="n"/>
      <c r="AH247" s="462" t="n"/>
      <c r="AI247" s="462" t="n"/>
      <c r="AJ247" s="462" t="n"/>
      <c r="AK247" s="462" t="n"/>
      <c r="AL247" s="462" t="n"/>
      <c r="AM247" s="462" t="n"/>
      <c r="AN247" s="462" t="n"/>
      <c r="AO247" s="462" t="n"/>
      <c r="AP247" s="462" t="n"/>
      <c r="AQ247" s="462" t="n"/>
      <c r="AR247" s="462" t="n"/>
      <c r="AS247" s="462" t="n"/>
      <c r="AT247" s="462" t="n"/>
      <c r="AU247" s="462" t="n"/>
      <c r="AV247" s="462" t="n"/>
      <c r="AW247" s="462" t="n"/>
      <c r="AX247" s="462" t="n"/>
      <c r="AY247" s="462" t="n"/>
      <c r="AZ247" s="462" t="n"/>
      <c r="BA247" s="462" t="n"/>
      <c r="BB247" s="462" t="n"/>
      <c r="BC247" s="462" t="n"/>
      <c r="BD247" s="462" t="n"/>
      <c r="BE247" s="462" t="n"/>
      <c r="BF247" s="462" t="n"/>
      <c r="BG247" s="462" t="n"/>
      <c r="BH247" s="462" t="n"/>
      <c r="BI247" s="462" t="n"/>
      <c r="BJ247" s="462" t="n"/>
      <c r="BK247" s="462" t="n"/>
      <c r="BL247" s="462" t="n"/>
      <c r="BM247" s="462" t="n"/>
      <c r="BN247" s="462" t="n"/>
      <c r="BO247" s="462" t="n"/>
    </row>
    <row r="248" ht="9" customHeight="1" s="260">
      <c r="B248" s="524" t="n"/>
      <c r="C248" s="525" t="n"/>
      <c r="D248" s="525" t="n"/>
      <c r="E248" s="525" t="n"/>
      <c r="F248" s="525" t="n"/>
      <c r="G248" s="525" t="n"/>
      <c r="L248" s="462" t="n"/>
      <c r="M248" s="462" t="n"/>
      <c r="N248" s="462" t="n"/>
      <c r="O248" s="462" t="n"/>
      <c r="P248" s="462" t="n"/>
      <c r="Q248" s="462" t="n"/>
      <c r="R248" s="462" t="n"/>
      <c r="S248" s="462" t="n"/>
      <c r="T248" s="462" t="n"/>
      <c r="U248" s="462" t="n"/>
      <c r="V248" s="462" t="n"/>
      <c r="W248" s="462" t="n"/>
      <c r="X248" s="462" t="n"/>
      <c r="Y248" s="462" t="n"/>
      <c r="Z248" s="462" t="n"/>
      <c r="AA248" s="462" t="n"/>
      <c r="AB248" s="462" t="n"/>
      <c r="AC248" s="462" t="n"/>
      <c r="AD248" s="462" t="n"/>
      <c r="AE248" s="462" t="n"/>
      <c r="AF248" s="462" t="n"/>
      <c r="AG248" s="462" t="n"/>
      <c r="AH248" s="462" t="n"/>
      <c r="AI248" s="462" t="n"/>
      <c r="AJ248" s="462" t="n"/>
      <c r="AK248" s="462" t="n"/>
      <c r="AL248" s="462" t="n"/>
      <c r="AM248" s="462" t="n"/>
      <c r="AN248" s="462" t="n"/>
      <c r="AO248" s="462" t="n"/>
      <c r="AP248" s="462" t="n"/>
      <c r="AQ248" s="462" t="n"/>
      <c r="AR248" s="462" t="n"/>
      <c r="AS248" s="462" t="n"/>
      <c r="AT248" s="462" t="n"/>
      <c r="AU248" s="462" t="n"/>
      <c r="AV248" s="462" t="n"/>
      <c r="AW248" s="462" t="n"/>
      <c r="AX248" s="462" t="n"/>
      <c r="AY248" s="462" t="n"/>
      <c r="AZ248" s="462" t="n"/>
      <c r="BA248" s="462" t="n"/>
      <c r="BB248" s="462" t="n"/>
      <c r="BC248" s="462" t="n"/>
      <c r="BD248" s="462" t="n"/>
      <c r="BE248" s="462" t="n"/>
      <c r="BF248" s="462" t="n"/>
      <c r="BG248" s="462" t="n"/>
      <c r="BH248" s="462" t="n"/>
      <c r="BI248" s="462" t="n"/>
      <c r="BJ248" s="462" t="n"/>
      <c r="BK248" s="462" t="n"/>
      <c r="BL248" s="462" t="n"/>
      <c r="BM248" s="462" t="n"/>
      <c r="BN248" s="462" t="n"/>
      <c r="BO248" s="462" t="n"/>
    </row>
    <row r="249" ht="12.75" customFormat="1" customHeight="1" s="446">
      <c r="C249" s="524" t="n"/>
      <c r="D249" s="524" t="n"/>
      <c r="E249" s="524" t="n"/>
      <c r="F249" s="527">
        <f>SUM(F244:F247)</f>
        <v/>
      </c>
      <c r="L249" s="462" t="n"/>
      <c r="M249" s="462" t="n"/>
      <c r="N249" s="462" t="n"/>
      <c r="O249" s="462" t="n"/>
      <c r="P249" s="462" t="n"/>
      <c r="Q249" s="462" t="n"/>
      <c r="R249" s="462" t="n"/>
      <c r="S249" s="462" t="n"/>
      <c r="T249" s="462" t="n"/>
      <c r="U249" s="462" t="n"/>
      <c r="V249" s="462" t="n"/>
      <c r="W249" s="462" t="n"/>
      <c r="X249" s="462" t="n"/>
      <c r="Y249" s="462" t="n"/>
      <c r="Z249" s="462" t="n"/>
      <c r="AA249" s="462" t="n"/>
      <c r="AB249" s="462" t="n"/>
      <c r="AC249" s="462" t="n"/>
      <c r="AD249" s="462" t="n"/>
      <c r="AE249" s="462" t="n"/>
      <c r="AF249" s="462" t="n"/>
      <c r="AG249" s="462" t="n"/>
      <c r="AH249" s="462" t="n"/>
      <c r="AI249" s="462" t="n"/>
      <c r="AJ249" s="462" t="n"/>
      <c r="AK249" s="462" t="n"/>
      <c r="AL249" s="462" t="n"/>
      <c r="AM249" s="462" t="n"/>
      <c r="AN249" s="462" t="n"/>
      <c r="AO249" s="462" t="n"/>
      <c r="AP249" s="462" t="n"/>
      <c r="AQ249" s="462" t="n"/>
      <c r="AR249" s="462" t="n"/>
      <c r="AS249" s="462" t="n"/>
      <c r="AT249" s="462" t="n"/>
      <c r="AU249" s="462" t="n"/>
      <c r="AV249" s="462" t="n"/>
      <c r="AW249" s="462" t="n"/>
      <c r="AX249" s="462" t="n"/>
      <c r="AY249" s="462" t="n"/>
      <c r="AZ249" s="462" t="n"/>
      <c r="BA249" s="462" t="n"/>
      <c r="BB249" s="462" t="n"/>
      <c r="BC249" s="462" t="n"/>
      <c r="BD249" s="462" t="n"/>
      <c r="BE249" s="462" t="n"/>
      <c r="BF249" s="462" t="n"/>
      <c r="BG249" s="462" t="n"/>
      <c r="BH249" s="462" t="n"/>
      <c r="BI249" s="462" t="n"/>
      <c r="BJ249" s="462" t="n"/>
      <c r="BK249" s="462" t="n"/>
      <c r="BL249" s="462" t="n"/>
      <c r="BM249" s="462" t="n"/>
      <c r="BN249" s="462" t="n"/>
      <c r="BO249" s="462" t="n"/>
    </row>
    <row r="250" ht="6.75" customHeight="1" s="260">
      <c r="L250" s="462" t="n"/>
      <c r="M250" s="462" t="n"/>
      <c r="N250" s="462" t="n"/>
      <c r="O250" s="462" t="n"/>
      <c r="P250" s="462" t="n"/>
      <c r="Q250" s="462" t="n"/>
      <c r="R250" s="462" t="n"/>
      <c r="S250" s="462" t="n"/>
      <c r="T250" s="462" t="n"/>
      <c r="U250" s="462" t="n"/>
      <c r="V250" s="462" t="n"/>
      <c r="W250" s="462" t="n"/>
      <c r="X250" s="462" t="n"/>
      <c r="Y250" s="462" t="n"/>
      <c r="Z250" s="462" t="n"/>
      <c r="AA250" s="462" t="n"/>
      <c r="AB250" s="462" t="n"/>
      <c r="AC250" s="462" t="n"/>
      <c r="AD250" s="462" t="n"/>
      <c r="AE250" s="462" t="n"/>
      <c r="AF250" s="462" t="n"/>
      <c r="AG250" s="462" t="n"/>
      <c r="AH250" s="462" t="n"/>
      <c r="AI250" s="462" t="n"/>
      <c r="AJ250" s="462" t="n"/>
      <c r="AK250" s="462" t="n"/>
      <c r="AL250" s="462" t="n"/>
      <c r="AM250" s="462" t="n"/>
      <c r="AN250" s="462" t="n"/>
      <c r="AO250" s="462" t="n"/>
      <c r="AP250" s="462" t="n"/>
      <c r="AQ250" s="462" t="n"/>
      <c r="AR250" s="462" t="n"/>
      <c r="AS250" s="462" t="n"/>
      <c r="AT250" s="462" t="n"/>
      <c r="AU250" s="462" t="n"/>
      <c r="AV250" s="462" t="n"/>
      <c r="AW250" s="462" t="n"/>
      <c r="AX250" s="462" t="n"/>
      <c r="AY250" s="462" t="n"/>
      <c r="AZ250" s="462" t="n"/>
      <c r="BA250" s="462" t="n"/>
      <c r="BB250" s="462" t="n"/>
      <c r="BC250" s="462" t="n"/>
      <c r="BD250" s="462" t="n"/>
      <c r="BE250" s="462" t="n"/>
      <c r="BF250" s="462" t="n"/>
      <c r="BG250" s="462" t="n"/>
      <c r="BH250" s="462" t="n"/>
      <c r="BI250" s="462" t="n"/>
      <c r="BJ250" s="462" t="n"/>
      <c r="BK250" s="462" t="n"/>
      <c r="BL250" s="462" t="n"/>
      <c r="BM250" s="462" t="n"/>
      <c r="BN250" s="462" t="n"/>
      <c r="BO250" s="462" t="n"/>
    </row>
    <row r="251" ht="12.75" customHeight="1" s="260">
      <c r="L251" s="462" t="n"/>
      <c r="M251" s="462" t="n"/>
      <c r="N251" s="462" t="n"/>
      <c r="O251" s="462" t="n"/>
      <c r="P251" s="462" t="n"/>
      <c r="Q251" s="462" t="n"/>
      <c r="R251" s="462" t="n"/>
      <c r="S251" s="462" t="n"/>
      <c r="T251" s="462" t="n"/>
      <c r="U251" s="462" t="n"/>
      <c r="V251" s="462" t="n"/>
      <c r="W251" s="462" t="n"/>
      <c r="X251" s="462" t="n"/>
      <c r="Y251" s="462" t="n"/>
      <c r="Z251" s="462" t="n"/>
      <c r="AA251" s="462" t="n"/>
      <c r="AB251" s="462" t="n"/>
      <c r="AC251" s="462" t="n"/>
      <c r="AD251" s="462" t="n"/>
      <c r="AE251" s="462" t="n"/>
      <c r="AF251" s="462" t="n"/>
      <c r="AG251" s="462" t="n"/>
      <c r="AH251" s="462" t="n"/>
      <c r="AI251" s="462" t="n"/>
      <c r="AJ251" s="462" t="n"/>
      <c r="AK251" s="462" t="n"/>
      <c r="AL251" s="462" t="n"/>
      <c r="AM251" s="462" t="n"/>
      <c r="AN251" s="462" t="n"/>
      <c r="AO251" s="462" t="n"/>
      <c r="AP251" s="462" t="n"/>
      <c r="AQ251" s="462" t="n"/>
      <c r="AR251" s="462" t="n"/>
      <c r="AS251" s="462" t="n"/>
      <c r="AT251" s="462" t="n"/>
      <c r="AU251" s="462" t="n"/>
      <c r="AV251" s="462" t="n"/>
      <c r="AW251" s="462" t="n"/>
      <c r="AX251" s="462" t="n"/>
      <c r="AY251" s="462" t="n"/>
      <c r="AZ251" s="462" t="n"/>
      <c r="BA251" s="462" t="n"/>
      <c r="BB251" s="462" t="n"/>
      <c r="BC251" s="462" t="n"/>
      <c r="BD251" s="462" t="n"/>
      <c r="BE251" s="462" t="n"/>
      <c r="BF251" s="462" t="n"/>
      <c r="BG251" s="462" t="n"/>
      <c r="BH251" s="462" t="n"/>
      <c r="BI251" s="462" t="n"/>
      <c r="BJ251" s="462" t="n"/>
      <c r="BK251" s="462" t="n"/>
      <c r="BL251" s="462" t="n"/>
      <c r="BM251" s="462" t="n"/>
      <c r="BN251" s="462" t="n"/>
      <c r="BO251" s="462" t="n"/>
    </row>
    <row r="252" ht="12.75" customFormat="1" customHeight="1" s="529">
      <c r="H252" s="462" t="n"/>
      <c r="I252" s="462" t="n"/>
      <c r="J252" s="462" t="n"/>
      <c r="M252" s="462" t="n"/>
      <c r="N252" s="462" t="n"/>
      <c r="O252" s="462" t="n"/>
      <c r="P252" s="462" t="n"/>
      <c r="Q252" s="462" t="n"/>
      <c r="R252" s="462" t="n"/>
      <c r="S252" s="462" t="n"/>
      <c r="T252" s="462" t="n"/>
      <c r="U252" s="462" t="n"/>
      <c r="V252" s="462" t="n"/>
      <c r="W252" s="462" t="n"/>
      <c r="X252" s="462" t="n"/>
      <c r="Y252" s="462" t="n"/>
      <c r="Z252" s="462" t="n"/>
      <c r="AA252" s="462" t="n"/>
      <c r="AB252" s="462" t="n"/>
      <c r="AC252" s="462" t="n"/>
      <c r="AD252" s="462" t="n"/>
      <c r="AE252" s="462" t="n"/>
      <c r="AF252" s="462" t="n"/>
      <c r="AG252" s="462" t="n"/>
      <c r="AH252" s="462" t="n"/>
      <c r="AI252" s="462" t="n"/>
      <c r="AJ252" s="462" t="n"/>
      <c r="AK252" s="462" t="n"/>
      <c r="AL252" s="462" t="n"/>
      <c r="AM252" s="462" t="n"/>
      <c r="AN252" s="462" t="n"/>
      <c r="AO252" s="462" t="n"/>
      <c r="AP252" s="462" t="n"/>
      <c r="AQ252" s="462" t="n"/>
      <c r="AR252" s="462" t="n"/>
      <c r="AS252" s="462" t="n"/>
      <c r="AT252" s="462" t="n"/>
      <c r="AU252" s="462" t="n"/>
      <c r="AV252" s="462" t="n"/>
      <c r="AW252" s="462" t="n"/>
      <c r="AX252" s="462" t="n"/>
      <c r="AY252" s="462" t="n"/>
      <c r="AZ252" s="462" t="n"/>
      <c r="BA252" s="462" t="n"/>
      <c r="BB252" s="462" t="n"/>
      <c r="BC252" s="462" t="n"/>
      <c r="BD252" s="462" t="n"/>
      <c r="BE252" s="462" t="n"/>
      <c r="BF252" s="462" t="n"/>
      <c r="BG252" s="462" t="n"/>
      <c r="BH252" s="462" t="n"/>
      <c r="BI252" s="462" t="n"/>
      <c r="BJ252" s="462" t="n"/>
      <c r="BK252" s="462" t="n"/>
      <c r="BL252" s="462" t="n"/>
      <c r="BM252" s="462" t="n"/>
      <c r="BN252" s="462" t="n"/>
      <c r="BO252" s="462" t="n"/>
    </row>
    <row r="253" ht="12.75" customHeight="1" s="260">
      <c r="G253" s="530" t="inlineStr">
        <is>
          <t>Año inic. 1</t>
        </is>
      </c>
      <c r="H253" s="530" t="inlineStr">
        <is>
          <t>Año plant. 2</t>
        </is>
      </c>
      <c r="I253" s="530" t="inlineStr">
        <is>
          <t>Año plant. 3</t>
        </is>
      </c>
      <c r="J253" s="530" t="inlineStr">
        <is>
          <t>Año plant. 4</t>
        </is>
      </c>
      <c r="L253" s="530" t="inlineStr">
        <is>
          <t>TOTAL</t>
        </is>
      </c>
      <c r="N253" s="462" t="n"/>
      <c r="O253" s="462" t="n"/>
    </row>
    <row r="254" ht="12.75" customHeight="1" s="260">
      <c r="G254" s="531">
        <f>$C$244</f>
        <v/>
      </c>
      <c r="H254" s="531">
        <f>$F$16</f>
        <v/>
      </c>
      <c r="I254" s="531">
        <f>$G$16</f>
        <v/>
      </c>
      <c r="J254" s="531">
        <f>$H$16</f>
        <v/>
      </c>
      <c r="N254" s="462" t="n"/>
      <c r="O254" s="462" t="n"/>
    </row>
    <row r="255" ht="12.75" customHeight="1" s="260">
      <c r="B255" s="532" t="inlineStr">
        <is>
          <t xml:space="preserve">A  Absorciones previstas al final del periodo de permanencia </t>
        </is>
      </c>
      <c r="C255" s="533" t="n"/>
      <c r="D255" s="534" t="n"/>
      <c r="E255" s="534" t="n"/>
      <c r="F255" s="533" t="n"/>
      <c r="G255" s="535">
        <f>IF(ISNUMBER(F244),F244,"")</f>
        <v/>
      </c>
      <c r="H255" s="535">
        <f>IF(ISNUMBER(F245),F245,"")</f>
        <v/>
      </c>
      <c r="I255" s="535">
        <f>IF(ISNUMBER(F246),F246,"")</f>
        <v/>
      </c>
      <c r="J255" s="535">
        <f>IF(ISNUMBER(F247),F247,"")</f>
        <v/>
      </c>
      <c r="L255" s="535">
        <f>SUM(G255:J255)</f>
        <v/>
      </c>
      <c r="M255" s="460" t="inlineStr">
        <is>
          <t>Sumatorio de A+B redondeado previamente</t>
        </is>
      </c>
    </row>
    <row r="256" ht="12.75" customHeight="1" s="260">
      <c r="B256" s="532" t="inlineStr">
        <is>
          <t xml:space="preserve">B  Absorciones registradas útiles = 20% * A </t>
        </is>
      </c>
      <c r="C256" s="533" t="n"/>
      <c r="D256" s="534" t="n"/>
      <c r="E256" s="534" t="n"/>
      <c r="F256" s="533" t="n"/>
      <c r="G256" s="535">
        <f>IF(ISNUMBER(G255),ROUND(G255*0.2,0),"")</f>
        <v/>
      </c>
      <c r="H256" s="535">
        <f>IF(ISNUMBER(H255),ROUND(H255*0.2,0),"")</f>
        <v/>
      </c>
      <c r="I256" s="535">
        <f>IF(ISNUMBER(I255),ROUND(I255*0.2,0),"")</f>
        <v/>
      </c>
      <c r="J256" s="535">
        <f>IF(ISNUMBER(J255),ROUND(J255*0.2,0),"")</f>
        <v/>
      </c>
      <c r="L256" s="535">
        <f>SUM(G256:J256)</f>
        <v/>
      </c>
      <c r="M256" s="460" t="inlineStr">
        <is>
          <t xml:space="preserve">REDONDEO a 0 decimales el producto </t>
        </is>
      </c>
    </row>
    <row r="257" ht="12.75" customHeight="1" s="260">
      <c r="B257" s="532" t="inlineStr">
        <is>
          <t>C  Absorciones cedidas a la BOLSA DE GARANTÍA = cantidad equivalente al 10% de las absorciones disponibles</t>
        </is>
      </c>
      <c r="C257" s="533" t="n"/>
      <c r="D257" s="534" t="n"/>
      <c r="E257" s="534" t="n"/>
      <c r="F257" s="533" t="n"/>
      <c r="G257" s="536">
        <f>IF(ISNUMBER(G256),ROUND((0.1*G256/1.1),0),"")</f>
        <v/>
      </c>
      <c r="H257" s="536">
        <f>IF(ISNUMBER(H256),ROUND((0.1*H256/1.1),0),"")</f>
        <v/>
      </c>
      <c r="I257" s="536">
        <f>IF(ISNUMBER(I256),ROUND((0.1*I256/1.1),0),"")</f>
        <v/>
      </c>
      <c r="J257" s="536">
        <f>IF(ISNUMBER(J256),ROUND((0.1*J256/1.1),0),"")</f>
        <v/>
      </c>
      <c r="L257" s="535">
        <f>SUM(G257:J257)</f>
        <v/>
      </c>
      <c r="M257" s="460" t="inlineStr">
        <is>
          <t>REDONDEO a 0 decimales el producto</t>
        </is>
      </c>
    </row>
    <row r="258" ht="12.75" customHeight="1" s="260">
      <c r="C258" s="537" t="n"/>
      <c r="D258" s="538" t="n"/>
      <c r="E258" s="538" t="n"/>
      <c r="F258" s="539" t="n"/>
    </row>
    <row r="259" ht="12.75" customHeight="1" s="260">
      <c r="B259" s="540" t="inlineStr">
        <is>
          <t>B-C   Absorciones disponibles</t>
        </is>
      </c>
      <c r="C259" s="533" t="n"/>
      <c r="D259" s="534" t="n"/>
      <c r="E259" s="534" t="n"/>
      <c r="F259" s="533" t="n"/>
      <c r="G259" s="535">
        <f>IF(ISNUMBER(G256-G257),G256-G257,"")</f>
        <v/>
      </c>
      <c r="H259" s="541">
        <f>IF(ISNUMBER(H256-H257),H256-H257,"")</f>
        <v/>
      </c>
      <c r="I259" s="541">
        <f>IF(ISNUMBER(I256-I257),I256-I257,"")</f>
        <v/>
      </c>
      <c r="J259" s="541">
        <f>IF(ISNUMBER(J256-J257),J256-J257,"")</f>
        <v/>
      </c>
      <c r="L259" s="535">
        <f>SUM(G259:J259)</f>
        <v/>
      </c>
    </row>
    <row r="261" ht="14.25" customFormat="1" customHeight="1" s="446">
      <c r="J261" s="542">
        <f>ROUND(SUM(G259:J259),0)</f>
        <v/>
      </c>
      <c r="L261" s="542">
        <f>J261</f>
        <v/>
      </c>
    </row>
    <row r="262" ht="12.75" customFormat="1" customHeight="1" s="446"/>
    <row r="263" ht="12.75" customFormat="1" customHeight="1" s="446"/>
    <row r="264" ht="12.75" customFormat="1" customHeight="1" s="446"/>
    <row r="265" ht="12.75" customFormat="1" customHeight="1" s="446"/>
    <row r="267" ht="12.75" customHeight="1" s="260">
      <c r="G267" s="446" t="inlineStr">
        <is>
          <t>CTonAbsPrev</t>
        </is>
      </c>
      <c r="H267" s="446" t="inlineStr">
        <is>
          <t>CTonAbsRegT</t>
        </is>
      </c>
      <c r="I267" s="446" t="inlineStr">
        <is>
          <t>CAbsBGT</t>
        </is>
      </c>
      <c r="J267" s="446" t="inlineStr">
        <is>
          <t>CTonAbsDispT</t>
        </is>
      </c>
    </row>
  </sheetData>
  <sheetProtection selectLockedCells="0" selectUnlockedCells="0" algorithmName="SHA-512" sheet="1" objects="1" insertRows="1" insertHyperlinks="1" autoFilter="1" scenarios="1" formatColumns="1" deleteColumns="1" insertColumns="1" pivotTables="1" deleteRows="1" formatCells="1" saltValue="d+er5VB+CmiIoBL68kPglQ==" formatRows="1" sort="1" spinCount="100000" hashValue="UZlZpCZG1Gk4jLsPdYyDm2KExGoJSDKOTQ82TKdXzzko7da2PfxdyVzdPSAv/9ZZacO9fvhgSV7BJ3Y41g1Kew=="/>
  <hyperlinks>
    <hyperlink ref="B3" location="'Datos y cálculos'!A9" display="1. Datos generales del proyecto"/>
    <hyperlink ref="B4" location="'Datos y cálculos'!A82" display="#'Datos y cálculos'.A82"/>
    <hyperlink ref="B5" location="'Datos y cálculos'!A169" display="#'Datos y cálculos'.A169"/>
    <hyperlink ref="B6" location="'Datos y cálculos'!A230" display="#'Datos y cálculos'.A230"/>
  </hyperlinks>
  <printOptions horizontalCentered="0" verticalCentered="0" headings="0" gridLines="0" gridLinesSet="1"/>
  <pageMargins left="0.7" right="0.7" top="0.75" bottom="0.75"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language xmlns:dc="http://purl.org/dc/elements/1.1/">es-ES</dc:language>
  <dcterms:created xmlns:dcterms="http://purl.org/dc/terms/" xmlns:xsi="http://www.w3.org/2001/XMLSchema-instance" xsi:type="dcterms:W3CDTF">2026-02-27T11:37:39Z</dcterms:created>
  <dcterms:modified xmlns:dcterms="http://purl.org/dc/terms/" xmlns:xsi="http://www.w3.org/2001/XMLSchema-instance" xsi:type="dcterms:W3CDTF">2026-06-16T15:27:54Z</dcterms:modified>
  <cp:revision>1</cp:revision>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0x0101001D26E2A22C79B44FA9E8CD1542DDBB92</vt:lpwstr>
  </property>
</Properties>
</file>